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ynnti\Desktop\"/>
    </mc:Choice>
  </mc:AlternateContent>
  <xr:revisionPtr revIDLastSave="0" documentId="8_{02D254CF-89C7-4B5B-B6C8-BE8D77750772}" xr6:coauthVersionLast="44" xr6:coauthVersionMax="44" xr10:uidLastSave="{00000000-0000-0000-0000-000000000000}"/>
  <bookViews>
    <workbookView xWindow="-22395" yWindow="1530" windowWidth="18900" windowHeight="10980" xr2:uid="{8C24DE06-4720-4DF3-B321-44DFD3114BFD}"/>
  </bookViews>
  <sheets>
    <sheet name="Instructions" sheetId="7" r:id="rId1"/>
    <sheet name="Cashflow template" sheetId="3" r:id="rId2"/>
    <sheet name="Lstk &amp; Crop Schedule" sheetId="5" r:id="rId3"/>
    <sheet name="P&amp;L" sheetId="4" r:id="rId4"/>
    <sheet name="Balance Sheet " sheetId="2" r:id="rId5"/>
    <sheet name="KPI Analysis" sheetId="8" r:id="rId6"/>
  </sheets>
  <definedNames>
    <definedName name="Capital_In">'KPI Analysis'!$J$43</definedName>
    <definedName name="Capital_Out">'KPI Analysis'!$J$44</definedName>
    <definedName name="Cash_Income">'KPI Analysis'!$J$24</definedName>
    <definedName name="Closing_other_Assets">'Balance Sheet '!$J$13</definedName>
    <definedName name="Closing_Plant">'Balance Sheet '!$J$11</definedName>
    <definedName name="ClosingLandValue">'Balance Sheet '!$J$9</definedName>
    <definedName name="Depreciation">'KPI Analysis'!$J$36</definedName>
    <definedName name="Difference">'KPI Analysis'!$J$45</definedName>
    <definedName name="Direct_Costs">'KPI Analysis'!$J$29</definedName>
    <definedName name="Drawings">'KPI Analysis'!$J$37</definedName>
    <definedName name="Equity">'KPI Analysis'!$J$19</definedName>
    <definedName name="Gross_Margin">'KPI Analysis'!$J$31</definedName>
    <definedName name="Interest">'KPI Analysis'!$J$34</definedName>
    <definedName name="Inventory_Change">'KPI Analysis'!$J$25</definedName>
    <definedName name="LandPurchases">'Balance Sheet '!$F$9</definedName>
    <definedName name="LandSales">'Balance Sheet '!$D$9</definedName>
    <definedName name="Lease_Exp">'KPI Analysis'!$J$35</definedName>
    <definedName name="Lease_Value">'KPI Analysis'!$J$14</definedName>
    <definedName name="Net_Cashflow">'KPI Analysis'!$J$47</definedName>
    <definedName name="Net_Profit">'KPI Analysis'!$J$41</definedName>
    <definedName name="Net_Worth">'KPI Analysis'!$J$17</definedName>
    <definedName name="OpeningLandValue">'Balance Sheet '!$B$9</definedName>
    <definedName name="Operating_Profit">'KPI Analysis'!$J$39</definedName>
    <definedName name="Overheads">'KPI Analysis'!$J$33</definedName>
    <definedName name="_xlnm.Print_Area" localSheetId="5">'KPI Analysis'!$B$1:$K$59</definedName>
    <definedName name="Total_Assets">'KPI Analysis'!$J$13</definedName>
    <definedName name="Total_Closing_Farm_Assets">'Balance Sheet '!$J$17</definedName>
    <definedName name="Total_Closing_Inventory">'Balance Sheet '!$J$15</definedName>
    <definedName name="Total_Gross_Profit">'KPI Analysis'!$J$27</definedName>
    <definedName name="Total_Liabilities">'KPI Analysis'!$J$15</definedName>
    <definedName name="TotalOpeningFarmAssets">'Balance Sheet '!$B$17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8" l="1"/>
  <c r="A21" i="4" l="1"/>
  <c r="A15" i="4"/>
  <c r="A10" i="4"/>
  <c r="A5" i="4"/>
  <c r="A18" i="4"/>
  <c r="C58" i="5"/>
  <c r="A54" i="5"/>
  <c r="A48" i="5"/>
  <c r="C57" i="5"/>
  <c r="B55" i="5"/>
  <c r="B59" i="5" s="1"/>
  <c r="C53" i="5"/>
  <c r="C52" i="5"/>
  <c r="B49" i="5"/>
  <c r="A17" i="4"/>
  <c r="A16" i="4"/>
  <c r="A13" i="4"/>
  <c r="A33" i="5"/>
  <c r="A27" i="5"/>
  <c r="A12" i="5"/>
  <c r="A6" i="5"/>
  <c r="C37" i="5"/>
  <c r="C36" i="5"/>
  <c r="B34" i="5"/>
  <c r="B38" i="5" s="1"/>
  <c r="C32" i="5"/>
  <c r="C31" i="5"/>
  <c r="B28" i="5"/>
  <c r="A12" i="4"/>
  <c r="A11" i="4"/>
  <c r="A8" i="4"/>
  <c r="A7" i="4"/>
  <c r="A6" i="4"/>
  <c r="C11" i="5"/>
  <c r="B13" i="5"/>
  <c r="B17" i="5" s="1"/>
  <c r="B18" i="5" s="1"/>
  <c r="B3" i="5"/>
  <c r="B24" i="5" s="1"/>
  <c r="B45" i="5" s="1"/>
  <c r="B3" i="4"/>
  <c r="B7" i="5"/>
  <c r="A134" i="4"/>
  <c r="A135" i="4"/>
  <c r="A136" i="4"/>
  <c r="A137" i="4"/>
  <c r="A138" i="4"/>
  <c r="A139" i="4"/>
  <c r="A140" i="4"/>
  <c r="A141" i="4"/>
  <c r="A142" i="4"/>
  <c r="A143" i="4"/>
  <c r="A144" i="4"/>
  <c r="A146" i="4"/>
  <c r="A147" i="4"/>
  <c r="A148" i="4"/>
  <c r="A150" i="4"/>
  <c r="A154" i="4"/>
  <c r="A155" i="4"/>
  <c r="A156" i="4"/>
  <c r="A157" i="4"/>
  <c r="A158" i="4"/>
  <c r="A160" i="4"/>
  <c r="A161" i="4"/>
  <c r="A162" i="4"/>
  <c r="A163" i="4"/>
  <c r="A164" i="4"/>
  <c r="A165" i="4"/>
  <c r="A166" i="4"/>
  <c r="A167" i="4"/>
  <c r="A95" i="4"/>
  <c r="A96" i="4"/>
  <c r="A97" i="4"/>
  <c r="A98" i="4"/>
  <c r="A99" i="4"/>
  <c r="A100" i="4"/>
  <c r="A102" i="4"/>
  <c r="A103" i="4"/>
  <c r="A104" i="4"/>
  <c r="A105" i="4"/>
  <c r="A106" i="4"/>
  <c r="A107" i="4"/>
  <c r="A109" i="4"/>
  <c r="A110" i="4"/>
  <c r="A111" i="4"/>
  <c r="A112" i="4"/>
  <c r="A113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4" i="4"/>
  <c r="A85" i="4"/>
  <c r="A86" i="4"/>
  <c r="A87" i="4"/>
  <c r="A88" i="4"/>
  <c r="A89" i="4"/>
  <c r="A90" i="4"/>
  <c r="A91" i="4"/>
  <c r="A92" i="4"/>
  <c r="A93" i="4"/>
  <c r="A45" i="4"/>
  <c r="A46" i="4"/>
  <c r="A47" i="4"/>
  <c r="A48" i="4"/>
  <c r="A49" i="4"/>
  <c r="A50" i="4"/>
  <c r="A51" i="4"/>
  <c r="A52" i="4"/>
  <c r="A53" i="4"/>
  <c r="A54" i="4"/>
  <c r="A58" i="4"/>
  <c r="A59" i="4"/>
  <c r="A60" i="4"/>
  <c r="A61" i="4"/>
  <c r="A62" i="4"/>
  <c r="A63" i="4"/>
  <c r="A64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25" i="4"/>
  <c r="N169" i="3"/>
  <c r="N170" i="3"/>
  <c r="N171" i="3"/>
  <c r="N172" i="3"/>
  <c r="N173" i="3"/>
  <c r="B60" i="5" l="1"/>
  <c r="C59" i="5"/>
  <c r="C62" i="5" s="1"/>
  <c r="B18" i="4" s="1"/>
  <c r="C10" i="5"/>
  <c r="C15" i="5"/>
  <c r="C16" i="5"/>
  <c r="B39" i="5"/>
  <c r="C38" i="5"/>
  <c r="C17" i="5"/>
  <c r="N101" i="3"/>
  <c r="B105" i="4" s="1"/>
  <c r="M103" i="3"/>
  <c r="L103" i="3"/>
  <c r="K103" i="3"/>
  <c r="J103" i="3"/>
  <c r="I103" i="3"/>
  <c r="H103" i="3"/>
  <c r="G103" i="3"/>
  <c r="F103" i="3"/>
  <c r="E103" i="3"/>
  <c r="D103" i="3"/>
  <c r="C103" i="3"/>
  <c r="B103" i="3"/>
  <c r="N102" i="3"/>
  <c r="B106" i="4" s="1"/>
  <c r="N100" i="3"/>
  <c r="B104" i="4" s="1"/>
  <c r="N99" i="3"/>
  <c r="B103" i="4" s="1"/>
  <c r="N27" i="3"/>
  <c r="B31" i="4" s="1"/>
  <c r="N28" i="3"/>
  <c r="B32" i="4" s="1"/>
  <c r="N29" i="3"/>
  <c r="B33" i="4" s="1"/>
  <c r="N30" i="3"/>
  <c r="B34" i="4" s="1"/>
  <c r="N31" i="3"/>
  <c r="B35" i="4" s="1"/>
  <c r="N32" i="3"/>
  <c r="B36" i="4" s="1"/>
  <c r="N33" i="3"/>
  <c r="B37" i="4" s="1"/>
  <c r="N34" i="3"/>
  <c r="B38" i="4" s="1"/>
  <c r="N35" i="3"/>
  <c r="B39" i="4" s="1"/>
  <c r="N36" i="3"/>
  <c r="B40" i="4" s="1"/>
  <c r="N37" i="3"/>
  <c r="B41" i="4" s="1"/>
  <c r="N38" i="3"/>
  <c r="B42" i="4" s="1"/>
  <c r="N39" i="3"/>
  <c r="B43" i="4" s="1"/>
  <c r="N40" i="3"/>
  <c r="B44" i="4" s="1"/>
  <c r="N41" i="3"/>
  <c r="B45" i="4" s="1"/>
  <c r="N42" i="3"/>
  <c r="B46" i="4" s="1"/>
  <c r="N43" i="3"/>
  <c r="B47" i="4" s="1"/>
  <c r="N44" i="3"/>
  <c r="B48" i="4" s="1"/>
  <c r="N45" i="3"/>
  <c r="B49" i="4" s="1"/>
  <c r="C60" i="5" l="1"/>
  <c r="C41" i="5"/>
  <c r="B13" i="4" s="1"/>
  <c r="C39" i="5"/>
  <c r="C18" i="5"/>
  <c r="C20" i="5"/>
  <c r="B8" i="4" s="1"/>
  <c r="N103" i="3"/>
  <c r="B107" i="4" s="1"/>
  <c r="N16" i="3"/>
  <c r="B21" i="4" s="1"/>
  <c r="M14" i="3"/>
  <c r="L14" i="3"/>
  <c r="K14" i="3"/>
  <c r="J14" i="3"/>
  <c r="I14" i="3"/>
  <c r="H14" i="3"/>
  <c r="G14" i="3"/>
  <c r="F14" i="3"/>
  <c r="E14" i="3"/>
  <c r="D14" i="3"/>
  <c r="C14" i="3"/>
  <c r="B14" i="3"/>
  <c r="N13" i="3"/>
  <c r="N12" i="3"/>
  <c r="C10" i="3"/>
  <c r="D10" i="3"/>
  <c r="E10" i="3"/>
  <c r="F10" i="3"/>
  <c r="G10" i="3"/>
  <c r="H10" i="3"/>
  <c r="I10" i="3"/>
  <c r="J10" i="3"/>
  <c r="K10" i="3"/>
  <c r="L10" i="3"/>
  <c r="M10" i="3"/>
  <c r="C6" i="3"/>
  <c r="D6" i="3"/>
  <c r="E6" i="3"/>
  <c r="F6" i="3"/>
  <c r="G6" i="3"/>
  <c r="H6" i="3"/>
  <c r="I6" i="3"/>
  <c r="J6" i="3"/>
  <c r="K6" i="3"/>
  <c r="L6" i="3"/>
  <c r="M6" i="3"/>
  <c r="B10" i="3"/>
  <c r="N9" i="3"/>
  <c r="B12" i="4" s="1"/>
  <c r="N8" i="3"/>
  <c r="J25" i="8" l="1"/>
  <c r="C54" i="5"/>
  <c r="C55" i="5" s="1"/>
  <c r="B17" i="4"/>
  <c r="C48" i="5"/>
  <c r="C49" i="5" s="1"/>
  <c r="B16" i="4"/>
  <c r="C33" i="5"/>
  <c r="C34" i="5" s="1"/>
  <c r="B11" i="4"/>
  <c r="B14" i="4" s="1"/>
  <c r="C27" i="5"/>
  <c r="C28" i="5" s="1"/>
  <c r="M18" i="3"/>
  <c r="I18" i="3"/>
  <c r="L18" i="3"/>
  <c r="H18" i="3"/>
  <c r="D18" i="3"/>
  <c r="E18" i="3"/>
  <c r="G18" i="3"/>
  <c r="C18" i="3"/>
  <c r="J18" i="3"/>
  <c r="F18" i="3"/>
  <c r="K18" i="3"/>
  <c r="N14" i="3"/>
  <c r="N10" i="3"/>
  <c r="B19" i="4" l="1"/>
  <c r="F17" i="2"/>
  <c r="J13" i="2"/>
  <c r="H37" i="2" l="1"/>
  <c r="J15" i="8" s="1"/>
  <c r="F37" i="2"/>
  <c r="D37" i="2"/>
  <c r="B37" i="2"/>
  <c r="J35" i="2"/>
  <c r="J33" i="2"/>
  <c r="J31" i="2"/>
  <c r="J29" i="2"/>
  <c r="J27" i="2"/>
  <c r="J25" i="2"/>
  <c r="T17" i="2"/>
  <c r="D17" i="2"/>
  <c r="B17" i="2"/>
  <c r="K13" i="2"/>
  <c r="H11" i="2"/>
  <c r="H9" i="2"/>
  <c r="J11" i="2" l="1"/>
  <c r="J36" i="8"/>
  <c r="K11" i="2"/>
  <c r="H17" i="2"/>
  <c r="J37" i="2"/>
  <c r="B41" i="2"/>
  <c r="K15" i="2"/>
  <c r="T41" i="2"/>
  <c r="J9" i="2"/>
  <c r="N143" i="3"/>
  <c r="B147" i="4" s="1"/>
  <c r="B6" i="3"/>
  <c r="B18" i="3" s="1"/>
  <c r="N18" i="3" l="1"/>
  <c r="J17" i="2"/>
  <c r="J13" i="8" s="1"/>
  <c r="K9" i="2"/>
  <c r="N182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N187" i="3"/>
  <c r="N186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N181" i="3"/>
  <c r="N180" i="3"/>
  <c r="N179" i="3"/>
  <c r="N178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N174" i="3"/>
  <c r="N168" i="3"/>
  <c r="N167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N160" i="3"/>
  <c r="B164" i="4" s="1"/>
  <c r="N159" i="3"/>
  <c r="B163" i="4" s="1"/>
  <c r="N158" i="3"/>
  <c r="B162" i="4" s="1"/>
  <c r="N157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N153" i="3"/>
  <c r="B157" i="4" s="1"/>
  <c r="N152" i="3"/>
  <c r="B156" i="4" s="1"/>
  <c r="N151" i="3"/>
  <c r="B155" i="4" s="1"/>
  <c r="M144" i="3"/>
  <c r="L144" i="3"/>
  <c r="K144" i="3"/>
  <c r="J144" i="3"/>
  <c r="I144" i="3"/>
  <c r="H144" i="3"/>
  <c r="G144" i="3"/>
  <c r="F144" i="3"/>
  <c r="E144" i="3"/>
  <c r="D144" i="3"/>
  <c r="C144" i="3"/>
  <c r="B144" i="3"/>
  <c r="N139" i="3"/>
  <c r="B143" i="4" s="1"/>
  <c r="N138" i="3"/>
  <c r="B142" i="4" s="1"/>
  <c r="N137" i="3"/>
  <c r="B141" i="4" s="1"/>
  <c r="N136" i="3"/>
  <c r="B140" i="4" s="1"/>
  <c r="N135" i="3"/>
  <c r="B139" i="4" s="1"/>
  <c r="N134" i="3"/>
  <c r="B138" i="4" s="1"/>
  <c r="N133" i="3"/>
  <c r="B137" i="4" s="1"/>
  <c r="N132" i="3"/>
  <c r="B136" i="4" s="1"/>
  <c r="N131" i="3"/>
  <c r="B135" i="4" s="1"/>
  <c r="N130" i="3"/>
  <c r="B134" i="4" s="1"/>
  <c r="N129" i="3"/>
  <c r="B133" i="4" s="1"/>
  <c r="N128" i="3"/>
  <c r="B132" i="4" s="1"/>
  <c r="N127" i="3"/>
  <c r="B131" i="4" s="1"/>
  <c r="N126" i="3"/>
  <c r="B130" i="4" s="1"/>
  <c r="N125" i="3"/>
  <c r="B129" i="4" s="1"/>
  <c r="N124" i="3"/>
  <c r="B128" i="4" s="1"/>
  <c r="N123" i="3"/>
  <c r="B127" i="4" s="1"/>
  <c r="E140" i="3"/>
  <c r="M140" i="3"/>
  <c r="G140" i="3"/>
  <c r="J140" i="3"/>
  <c r="H140" i="3"/>
  <c r="N120" i="3"/>
  <c r="B124" i="4" s="1"/>
  <c r="K140" i="3"/>
  <c r="N118" i="3"/>
  <c r="B122" i="4" s="1"/>
  <c r="N117" i="3"/>
  <c r="B121" i="4" s="1"/>
  <c r="N116" i="3"/>
  <c r="B120" i="4" s="1"/>
  <c r="F140" i="3"/>
  <c r="N114" i="3"/>
  <c r="B118" i="4" s="1"/>
  <c r="N113" i="3"/>
  <c r="B117" i="4" s="1"/>
  <c r="N112" i="3"/>
  <c r="B116" i="4" s="1"/>
  <c r="M109" i="3"/>
  <c r="K109" i="3"/>
  <c r="J109" i="3"/>
  <c r="H109" i="3"/>
  <c r="G109" i="3"/>
  <c r="E109" i="3"/>
  <c r="D109" i="3"/>
  <c r="B109" i="3"/>
  <c r="N108" i="3"/>
  <c r="B112" i="4" s="1"/>
  <c r="N107" i="3"/>
  <c r="B111" i="4" s="1"/>
  <c r="L109" i="3"/>
  <c r="F109" i="3"/>
  <c r="C109" i="3"/>
  <c r="M96" i="3"/>
  <c r="L96" i="3"/>
  <c r="K96" i="3"/>
  <c r="J96" i="3"/>
  <c r="I96" i="3"/>
  <c r="H96" i="3"/>
  <c r="G96" i="3"/>
  <c r="E96" i="3"/>
  <c r="D96" i="3"/>
  <c r="C96" i="3"/>
  <c r="B96" i="3"/>
  <c r="N95" i="3"/>
  <c r="B99" i="4" s="1"/>
  <c r="N94" i="3"/>
  <c r="B98" i="4" s="1"/>
  <c r="N93" i="3"/>
  <c r="B97" i="4" s="1"/>
  <c r="M89" i="3"/>
  <c r="L89" i="3"/>
  <c r="K89" i="3"/>
  <c r="J89" i="3"/>
  <c r="I89" i="3"/>
  <c r="H89" i="3"/>
  <c r="G89" i="3"/>
  <c r="F89" i="3"/>
  <c r="E89" i="3"/>
  <c r="D89" i="3"/>
  <c r="C89" i="3"/>
  <c r="B89" i="3"/>
  <c r="N88" i="3"/>
  <c r="B92" i="4" s="1"/>
  <c r="N87" i="3"/>
  <c r="B91" i="4" s="1"/>
  <c r="N86" i="3"/>
  <c r="B90" i="4" s="1"/>
  <c r="N85" i="3"/>
  <c r="B89" i="4" s="1"/>
  <c r="N84" i="3"/>
  <c r="B88" i="4" s="1"/>
  <c r="N83" i="3"/>
  <c r="B87" i="4" s="1"/>
  <c r="N82" i="3"/>
  <c r="B86" i="4" s="1"/>
  <c r="N81" i="3"/>
  <c r="B85" i="4" s="1"/>
  <c r="M78" i="3"/>
  <c r="L78" i="3"/>
  <c r="K78" i="3"/>
  <c r="J78" i="3"/>
  <c r="I78" i="3"/>
  <c r="H78" i="3"/>
  <c r="G78" i="3"/>
  <c r="F78" i="3"/>
  <c r="E78" i="3"/>
  <c r="D78" i="3"/>
  <c r="N77" i="3"/>
  <c r="B81" i="4" s="1"/>
  <c r="N76" i="3"/>
  <c r="B80" i="4" s="1"/>
  <c r="N75" i="3"/>
  <c r="B79" i="4" s="1"/>
  <c r="N74" i="3"/>
  <c r="B78" i="4" s="1"/>
  <c r="N73" i="3"/>
  <c r="B77" i="4" s="1"/>
  <c r="C78" i="3"/>
  <c r="N72" i="3"/>
  <c r="B76" i="4" s="1"/>
  <c r="N71" i="3"/>
  <c r="B75" i="4" s="1"/>
  <c r="N70" i="3"/>
  <c r="B74" i="4" s="1"/>
  <c r="N69" i="3"/>
  <c r="B73" i="4" s="1"/>
  <c r="N68" i="3"/>
  <c r="B72" i="4" s="1"/>
  <c r="N67" i="3"/>
  <c r="B71" i="4" s="1"/>
  <c r="N66" i="3"/>
  <c r="B70" i="4" s="1"/>
  <c r="N65" i="3"/>
  <c r="B69" i="4" s="1"/>
  <c r="N64" i="3"/>
  <c r="B68" i="4" s="1"/>
  <c r="N63" i="3"/>
  <c r="B67" i="4" s="1"/>
  <c r="M60" i="3"/>
  <c r="L60" i="3"/>
  <c r="K60" i="3"/>
  <c r="J60" i="3"/>
  <c r="H60" i="3"/>
  <c r="F60" i="3"/>
  <c r="E60" i="3"/>
  <c r="D60" i="3"/>
  <c r="C60" i="3"/>
  <c r="B60" i="3"/>
  <c r="I60" i="3"/>
  <c r="N58" i="3"/>
  <c r="B62" i="4" s="1"/>
  <c r="N57" i="3"/>
  <c r="B61" i="4" s="1"/>
  <c r="N56" i="3"/>
  <c r="B60" i="4" s="1"/>
  <c r="M50" i="3"/>
  <c r="M52" i="3" s="1"/>
  <c r="K50" i="3"/>
  <c r="K52" i="3" s="1"/>
  <c r="F50" i="3"/>
  <c r="F52" i="3" s="1"/>
  <c r="N49" i="3"/>
  <c r="B53" i="4" s="1"/>
  <c r="N48" i="3"/>
  <c r="B52" i="4" s="1"/>
  <c r="N47" i="3"/>
  <c r="B51" i="4" s="1"/>
  <c r="N46" i="3"/>
  <c r="B50" i="4" s="1"/>
  <c r="D50" i="3"/>
  <c r="D52" i="3" s="1"/>
  <c r="I50" i="3"/>
  <c r="I52" i="3" s="1"/>
  <c r="H50" i="3"/>
  <c r="H52" i="3" s="1"/>
  <c r="C50" i="3"/>
  <c r="C52" i="3" s="1"/>
  <c r="G50" i="3"/>
  <c r="G52" i="3" s="1"/>
  <c r="E50" i="3"/>
  <c r="E52" i="3" s="1"/>
  <c r="N25" i="3"/>
  <c r="B29" i="4" s="1"/>
  <c r="N24" i="3"/>
  <c r="B28" i="4" s="1"/>
  <c r="B50" i="3"/>
  <c r="B52" i="3" s="1"/>
  <c r="N22" i="3"/>
  <c r="B26" i="4" s="1"/>
  <c r="N5" i="3"/>
  <c r="J17" i="8" l="1"/>
  <c r="J19" i="8" s="1"/>
  <c r="C12" i="5"/>
  <c r="C13" i="5" s="1"/>
  <c r="B7" i="4"/>
  <c r="B161" i="4"/>
  <c r="J24" i="8"/>
  <c r="J27" i="8" s="1"/>
  <c r="K146" i="3"/>
  <c r="K191" i="3" s="1"/>
  <c r="H146" i="3"/>
  <c r="H148" i="3" s="1"/>
  <c r="M146" i="3"/>
  <c r="M191" i="3" s="1"/>
  <c r="J146" i="3"/>
  <c r="E146" i="3"/>
  <c r="E191" i="3" s="1"/>
  <c r="H41" i="2"/>
  <c r="K17" i="2"/>
  <c r="J50" i="3"/>
  <c r="J52" i="3" s="1"/>
  <c r="L140" i="3"/>
  <c r="L146" i="3" s="1"/>
  <c r="D140" i="3"/>
  <c r="D146" i="3" s="1"/>
  <c r="D148" i="3" s="1"/>
  <c r="F96" i="3"/>
  <c r="N96" i="3" s="1"/>
  <c r="B100" i="4" s="1"/>
  <c r="N92" i="3"/>
  <c r="B96" i="4" s="1"/>
  <c r="I109" i="3"/>
  <c r="N109" i="3" s="1"/>
  <c r="B113" i="4" s="1"/>
  <c r="N119" i="3"/>
  <c r="B123" i="4" s="1"/>
  <c r="N175" i="3"/>
  <c r="L50" i="3"/>
  <c r="L52" i="3" s="1"/>
  <c r="N115" i="3"/>
  <c r="B119" i="4" s="1"/>
  <c r="B140" i="3"/>
  <c r="N183" i="3"/>
  <c r="J43" i="8" s="1"/>
  <c r="N121" i="3"/>
  <c r="B125" i="4" s="1"/>
  <c r="N122" i="3"/>
  <c r="B126" i="4" s="1"/>
  <c r="N154" i="3"/>
  <c r="N162" i="3"/>
  <c r="N89" i="3"/>
  <c r="B93" i="4" s="1"/>
  <c r="I140" i="3"/>
  <c r="N144" i="3"/>
  <c r="B148" i="4" s="1"/>
  <c r="N188" i="3"/>
  <c r="J44" i="8" s="1"/>
  <c r="N163" i="3"/>
  <c r="N4" i="3"/>
  <c r="G60" i="3"/>
  <c r="G146" i="3" s="1"/>
  <c r="G148" i="3" s="1"/>
  <c r="N26" i="3"/>
  <c r="B30" i="4" s="1"/>
  <c r="N106" i="3"/>
  <c r="B110" i="4" s="1"/>
  <c r="C140" i="3"/>
  <c r="C146" i="3" s="1"/>
  <c r="C148" i="3" s="1"/>
  <c r="N161" i="3"/>
  <c r="B165" i="4" s="1"/>
  <c r="N190" i="3"/>
  <c r="N23" i="3"/>
  <c r="B27" i="4" s="1"/>
  <c r="N59" i="3"/>
  <c r="B63" i="4" s="1"/>
  <c r="B78" i="3"/>
  <c r="N78" i="3" s="1"/>
  <c r="B82" i="4" s="1"/>
  <c r="J148" i="3" l="1"/>
  <c r="L148" i="3"/>
  <c r="M148" i="3"/>
  <c r="E148" i="3"/>
  <c r="K148" i="3"/>
  <c r="B166" i="4"/>
  <c r="J35" i="8"/>
  <c r="C6" i="5"/>
  <c r="C7" i="5" s="1"/>
  <c r="B6" i="4"/>
  <c r="B9" i="4" s="1"/>
  <c r="B23" i="4" s="1"/>
  <c r="J34" i="8"/>
  <c r="J37" i="8"/>
  <c r="J45" i="8"/>
  <c r="B158" i="4"/>
  <c r="J53" i="8"/>
  <c r="B167" i="4"/>
  <c r="C191" i="3"/>
  <c r="D191" i="3"/>
  <c r="I146" i="3"/>
  <c r="B146" i="3"/>
  <c r="F146" i="3"/>
  <c r="J41" i="2"/>
  <c r="B48" i="2"/>
  <c r="B46" i="2"/>
  <c r="H191" i="3"/>
  <c r="L191" i="3"/>
  <c r="G191" i="3"/>
  <c r="J191" i="3"/>
  <c r="N6" i="3"/>
  <c r="N50" i="3"/>
  <c r="N60" i="3"/>
  <c r="B64" i="4" s="1"/>
  <c r="N140" i="3"/>
  <c r="B144" i="4" s="1"/>
  <c r="B191" i="3" l="1"/>
  <c r="B148" i="3"/>
  <c r="I191" i="3"/>
  <c r="I148" i="3"/>
  <c r="F191" i="3"/>
  <c r="F148" i="3"/>
  <c r="J29" i="8"/>
  <c r="J31" i="8" s="1"/>
  <c r="J57" i="8"/>
  <c r="N52" i="3"/>
  <c r="B54" i="4"/>
  <c r="B56" i="4" s="1"/>
  <c r="N146" i="3"/>
  <c r="B192" i="3"/>
  <c r="C190" i="3" s="1"/>
  <c r="C192" i="3" s="1"/>
  <c r="D190" i="3" s="1"/>
  <c r="D192" i="3" s="1"/>
  <c r="E190" i="3" s="1"/>
  <c r="E192" i="3" s="1"/>
  <c r="F190" i="3" s="1"/>
  <c r="F192" i="3" s="1"/>
  <c r="G190" i="3" s="1"/>
  <c r="G192" i="3" s="1"/>
  <c r="H190" i="3" s="1"/>
  <c r="H192" i="3" s="1"/>
  <c r="I190" i="3" s="1"/>
  <c r="N148" i="3" l="1"/>
  <c r="N191" i="3"/>
  <c r="I192" i="3"/>
  <c r="J190" i="3" s="1"/>
  <c r="J192" i="3" s="1"/>
  <c r="K190" i="3" s="1"/>
  <c r="K192" i="3" s="1"/>
  <c r="L190" i="3" s="1"/>
  <c r="L192" i="3" s="1"/>
  <c r="M190" i="3" s="1"/>
  <c r="M192" i="3" s="1"/>
  <c r="N192" i="3" s="1"/>
  <c r="B150" i="4"/>
  <c r="B152" i="4" s="1"/>
  <c r="B169" i="4" s="1"/>
  <c r="J33" i="8"/>
  <c r="J54" i="8"/>
  <c r="J39" i="8" l="1"/>
  <c r="J55" i="8"/>
  <c r="J41" i="8" l="1"/>
  <c r="J52" i="8"/>
  <c r="J47" i="8" l="1"/>
  <c r="J5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Groom</author>
  </authors>
  <commentList>
    <comment ref="H13" authorId="0" shapeId="0" xr:uid="{F3CE1A52-3915-45EB-81B3-912BE43E2146}">
      <text>
        <r>
          <rPr>
            <sz val="10"/>
            <color indexed="81"/>
            <rFont val="Arial"/>
            <family val="2"/>
          </rPr>
          <t>Depreciation of Plant &amp; Machinery at 10%</t>
        </r>
      </text>
    </comment>
  </commentList>
</comments>
</file>

<file path=xl/sharedStrings.xml><?xml version="1.0" encoding="utf-8"?>
<sst xmlns="http://schemas.openxmlformats.org/spreadsheetml/2006/main" count="327" uniqueCount="282">
  <si>
    <t>Sales - Cattle</t>
  </si>
  <si>
    <t>Cattle:  B/line &amp; Drench</t>
  </si>
  <si>
    <t>Cattle:  Tags (Mgt Tags &amp; NLIS)</t>
  </si>
  <si>
    <t>Cattle:  Sundry</t>
  </si>
  <si>
    <t>Cattle:  Vaccines</t>
  </si>
  <si>
    <t>Crop &amp; Pasture Contracting:  Sowing</t>
  </si>
  <si>
    <t>Prof Fees:  Vet</t>
  </si>
  <si>
    <t>Stk Feed:  Barley</t>
  </si>
  <si>
    <t>Stk Feed:  Cotton Seed</t>
  </si>
  <si>
    <t>Stk Feed:  Hay</t>
  </si>
  <si>
    <t>Stk Feed:  Straw</t>
  </si>
  <si>
    <t>DIRECT COSTS TOTAL</t>
  </si>
  <si>
    <t>OVERHEADS</t>
  </si>
  <si>
    <t>Other Pasture</t>
  </si>
  <si>
    <t>Fertiliser:  Ag Lime</t>
  </si>
  <si>
    <t>Fertiliser:  Super Phosphate</t>
  </si>
  <si>
    <t>Other Pasture Total</t>
  </si>
  <si>
    <t>Repairs &amp; Maintenance</t>
  </si>
  <si>
    <t>R&amp;M Mach:  Augers Field Bins Feeders Roller Mill</t>
  </si>
  <si>
    <t>R&amp;M Mach:  B/Spray</t>
  </si>
  <si>
    <t>R&amp;M Mach:  Mixer</t>
  </si>
  <si>
    <t>R&amp;M Mach:  Loader</t>
  </si>
  <si>
    <t>R&amp;M Mach:  M/bikes ATVs</t>
  </si>
  <si>
    <t>R&amp;M Mach:  Spreader</t>
  </si>
  <si>
    <t>R&amp;M Mach:  Tractor</t>
  </si>
  <si>
    <t>R&amp;M Mach:  Trencher</t>
  </si>
  <si>
    <t>R&amp;M Mach:  Trucks</t>
  </si>
  <si>
    <t>R&amp;M Prop &amp; Infra:  Fencing</t>
  </si>
  <si>
    <t>R&amp;M Prop &amp; Infra:  Rds Fire Trails</t>
  </si>
  <si>
    <t>R&amp;M Prop &amp; Infra:  Bldgs</t>
  </si>
  <si>
    <t>R&amp;M Prop &amp; Infra:  Stk yds</t>
  </si>
  <si>
    <t>R&amp;M Prop &amp; Infra:  Water</t>
  </si>
  <si>
    <t>R&amp;M Prop &amp; Infras:  Vegetation</t>
  </si>
  <si>
    <t>Repairs &amp; Maintenance Total</t>
  </si>
  <si>
    <t>Administration</t>
  </si>
  <si>
    <t>Admin &amp; Office</t>
  </si>
  <si>
    <t>Advertising</t>
  </si>
  <si>
    <t>Bank Chgs:  Annl &amp; Qtr Fees</t>
  </si>
  <si>
    <t>Bank Chgs:  Loan Estm't Fees</t>
  </si>
  <si>
    <t>Bank Chgs:  Other</t>
  </si>
  <si>
    <t>Postage</t>
  </si>
  <si>
    <t>Print &amp; Stat</t>
  </si>
  <si>
    <t>T/ph &amp; Internet</t>
  </si>
  <si>
    <t>Administration Total</t>
  </si>
  <si>
    <t>Insurance</t>
  </si>
  <si>
    <t>Insurance:  Broker Fee</t>
  </si>
  <si>
    <t>Insurance:  Fire Levy</t>
  </si>
  <si>
    <t>Insurance:  Premium</t>
  </si>
  <si>
    <t>Insurance:  Stamp Duty</t>
  </si>
  <si>
    <t>Insurance Total</t>
  </si>
  <si>
    <t>Rates</t>
  </si>
  <si>
    <t>Rates:  Council</t>
  </si>
  <si>
    <t>Rates:  LLS</t>
  </si>
  <si>
    <t>Rent:  Crown</t>
  </si>
  <si>
    <t>Rates Total</t>
  </si>
  <si>
    <t>Other Overheads</t>
  </si>
  <si>
    <t>Accountancy Fees</t>
  </si>
  <si>
    <t>Dogs &amp; Dog Maint</t>
  </si>
  <si>
    <t>Electricity:  House</t>
  </si>
  <si>
    <t>Electricity:  Sheds &amp; Pump</t>
  </si>
  <si>
    <t>Gas</t>
  </si>
  <si>
    <t>Fees &amp; Permits</t>
  </si>
  <si>
    <t>Freight &amp; Cartage</t>
  </si>
  <si>
    <t>Fuel &amp; Oil:  Diesel</t>
  </si>
  <si>
    <t>Fuel &amp; Oil:  Unleaded</t>
  </si>
  <si>
    <t>Fuel &amp; Oil:  Oil &amp; lubricants</t>
  </si>
  <si>
    <t>Legal Costs</t>
  </si>
  <si>
    <t>MV Farm:  Ins</t>
  </si>
  <si>
    <t>MV Farm:  Reg'n</t>
  </si>
  <si>
    <t>MV Farm:  R&amp;M</t>
  </si>
  <si>
    <t>MV Part Priv:  Ins</t>
  </si>
  <si>
    <t>MV Part Priv:  Reg'n</t>
  </si>
  <si>
    <t>MV Part Priv:  R&amp;M</t>
  </si>
  <si>
    <t>Permits Lic &amp; Fees</t>
  </si>
  <si>
    <t>Pest Control</t>
  </si>
  <si>
    <t>Protective Clothing</t>
  </si>
  <si>
    <t>Subs &amp; M'ships:  S/ware</t>
  </si>
  <si>
    <t>Subs &amp; M'ships:  Other</t>
  </si>
  <si>
    <t>Tool Replacements</t>
  </si>
  <si>
    <t>Training &amp; Education</t>
  </si>
  <si>
    <t>Travel &amp; Accomm</t>
  </si>
  <si>
    <t>Workshop Expenses</t>
  </si>
  <si>
    <t>Other Overheads Total</t>
  </si>
  <si>
    <t>Other</t>
  </si>
  <si>
    <t>P&amp;E Purchase:  Imm Asset Write-Off</t>
  </si>
  <si>
    <t>Other Total</t>
  </si>
  <si>
    <t>OVERHEADS TOTAL</t>
  </si>
  <si>
    <t>NON OPERATING INCOME</t>
  </si>
  <si>
    <t>Interest Received</t>
  </si>
  <si>
    <t>Other Revenue</t>
  </si>
  <si>
    <t>Government Subsidies</t>
  </si>
  <si>
    <t>Non Operating Income Total</t>
  </si>
  <si>
    <t>NON OPERATING EXPENSES</t>
  </si>
  <si>
    <t>Interest:  Overdraft</t>
  </si>
  <si>
    <t>Interest:  Term Loan</t>
  </si>
  <si>
    <t>Interest:  NSW RAA</t>
  </si>
  <si>
    <t>Interest:  Other</t>
  </si>
  <si>
    <t>Non Operating Expenses Total</t>
  </si>
  <si>
    <t>INCOME</t>
  </si>
  <si>
    <t>Purchases - Cattle</t>
  </si>
  <si>
    <t>Beef Cattle Cash Profit</t>
  </si>
  <si>
    <t>DIRECT COSTS</t>
  </si>
  <si>
    <t>CASH GROSS MARGIN</t>
  </si>
  <si>
    <t>Capital Contributed - Partner 1</t>
  </si>
  <si>
    <t>Capital Contributed - Partner 2</t>
  </si>
  <si>
    <t>Personal &amp; Drawings Total</t>
  </si>
  <si>
    <t>Borrowings Total</t>
  </si>
  <si>
    <t>GST Control Account</t>
  </si>
  <si>
    <t>Refunds/Payments</t>
  </si>
  <si>
    <t>Net GST</t>
  </si>
  <si>
    <t>Opening Cash Balance</t>
  </si>
  <si>
    <t>Net Cash Movement</t>
  </si>
  <si>
    <t>Closing Cash Balance</t>
  </si>
  <si>
    <t>Equipment Finance</t>
  </si>
  <si>
    <t>Farm Assets</t>
  </si>
  <si>
    <t>Land Appreciation Rate</t>
  </si>
  <si>
    <t>Opening Value</t>
  </si>
  <si>
    <t>Closing Value</t>
  </si>
  <si>
    <t>*NB: Opening land value should equal the closing value from the previous year.  Increases or decreases in land value need to be reflected in closing value by adjusting appreciation rate.</t>
  </si>
  <si>
    <t>Sales</t>
  </si>
  <si>
    <t>Purchases</t>
  </si>
  <si>
    <t>Land &amp; Structures</t>
  </si>
  <si>
    <t>Plant &amp; Equipment</t>
  </si>
  <si>
    <t>Other Current Assets</t>
  </si>
  <si>
    <t>Livestock/Crop</t>
  </si>
  <si>
    <t>Total Assets</t>
  </si>
  <si>
    <t>Farm Liabilities</t>
  </si>
  <si>
    <t>Increased Borrowings</t>
  </si>
  <si>
    <t>Interest Paid</t>
  </si>
  <si>
    <t>Principal Paid</t>
  </si>
  <si>
    <t>Overdraft</t>
  </si>
  <si>
    <t>Term Loans</t>
  </si>
  <si>
    <t>Mortgages</t>
  </si>
  <si>
    <t>Line of Credit</t>
  </si>
  <si>
    <t>Bills</t>
  </si>
  <si>
    <t>Other Liabilities</t>
  </si>
  <si>
    <t>Total Liabilities</t>
  </si>
  <si>
    <t>Net Equity</t>
  </si>
  <si>
    <t>Balance Sheet Summary</t>
  </si>
  <si>
    <t>Change in Net Worth</t>
  </si>
  <si>
    <t>Equity Ratio</t>
  </si>
  <si>
    <t>Appreciation &amp; Depreciation</t>
  </si>
  <si>
    <t>No. hd</t>
  </si>
  <si>
    <t>$</t>
  </si>
  <si>
    <t>CATTLE</t>
  </si>
  <si>
    <t>Total</t>
  </si>
  <si>
    <t>Cost of Sales</t>
  </si>
  <si>
    <t>Opening stock</t>
  </si>
  <si>
    <t>Natural increases</t>
  </si>
  <si>
    <t>Less:</t>
  </si>
  <si>
    <t>Deaths</t>
  </si>
  <si>
    <t>Killed for rations</t>
  </si>
  <si>
    <t>Closing stock</t>
  </si>
  <si>
    <t>Sales - Sheep</t>
  </si>
  <si>
    <t>Purchases - Sheep</t>
  </si>
  <si>
    <t>Sheep Cash Profit</t>
  </si>
  <si>
    <t>Sales - Crop</t>
  </si>
  <si>
    <t>Purchases - Crop</t>
  </si>
  <si>
    <t>Crop Cash Profit</t>
  </si>
  <si>
    <t>Sales - Wool</t>
  </si>
  <si>
    <t>INCOME TOTAL</t>
  </si>
  <si>
    <t>Sheep:  B/line &amp; Drench</t>
  </si>
  <si>
    <t>Sheep:  Tags (Mgt Tags &amp; NLIS)</t>
  </si>
  <si>
    <t>Sheep:  Sundry</t>
  </si>
  <si>
    <t>Sheep:  Vaccines</t>
  </si>
  <si>
    <t>Sheep:  Sell &amp; Purch Expenses (Comm, Freight, Levies)</t>
  </si>
  <si>
    <t>Sheep:  Shearing &amp; Crutching Supplies</t>
  </si>
  <si>
    <t>Sheep:  Shearing &amp; Crutching Expense</t>
  </si>
  <si>
    <t>Sheep:  Wool Selling Expenses</t>
  </si>
  <si>
    <t>Crop Chemicals:  Herbicides</t>
  </si>
  <si>
    <t>Crop Chemicals:  Insecticides</t>
  </si>
  <si>
    <t>Crop Chemicals:  Other</t>
  </si>
  <si>
    <t>Crop Selling Expenses (Comm, Freight, Storage)</t>
  </si>
  <si>
    <t>Crop Selling Expenses (Royalties)</t>
  </si>
  <si>
    <t>Crop Fertilizer</t>
  </si>
  <si>
    <t>Cattle:  Sell &amp; Purch Expenses (Comm, Freight, Levies)</t>
  </si>
  <si>
    <t>Crop Seed:  Cleaning Grading Treatment</t>
  </si>
  <si>
    <t>Crop Seed</t>
  </si>
  <si>
    <t>Pasture Seed</t>
  </si>
  <si>
    <t>Fertiliser:  Other</t>
  </si>
  <si>
    <t>Staff</t>
  </si>
  <si>
    <t>Gross Wages</t>
  </si>
  <si>
    <t>Superannuation</t>
  </si>
  <si>
    <t>Insurance:  Workers' Compensation</t>
  </si>
  <si>
    <t>Staff Training &amp; Amenities</t>
  </si>
  <si>
    <t>Staff Total</t>
  </si>
  <si>
    <t>Fuel &amp; Oil:  Fuel rebates (enter FTC as -ve $ amt)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</si>
  <si>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</si>
  <si>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</si>
  <si>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</si>
  <si>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</si>
  <si>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</si>
  <si>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</si>
  <si>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</si>
  <si>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</si>
  <si>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</si>
  <si>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</si>
  <si>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</si>
  <si>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</si>
  <si>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NSW RAA Loan</t>
  </si>
  <si>
    <t>Bank Term Loan</t>
  </si>
  <si>
    <t>Drawings - Partner 1</t>
  </si>
  <si>
    <t>Drawings - Partner 2</t>
  </si>
  <si>
    <t>Drawings, Personal Super Contr'ns - Partner 2</t>
  </si>
  <si>
    <t>Drawings, Personal Super Contr'ns - Partner 1</t>
  </si>
  <si>
    <t>Drawings, Personal Income Tax - Partner 1</t>
  </si>
  <si>
    <t>Drawings, Personal Income Tax - Partner 2</t>
  </si>
  <si>
    <t>NON OPERATING MOVEMENTS (+ incoming / - outgoing)</t>
  </si>
  <si>
    <t>Personal &amp; Drawings (+ incoming / - outgoing)</t>
  </si>
  <si>
    <t>Borrowings (+ incoming / - outgoing)</t>
  </si>
  <si>
    <t>GST (+ incoming / - outgoing)</t>
  </si>
  <si>
    <t>Subs &amp; M'ships:  Assoc'ns</t>
  </si>
  <si>
    <t>GROSS MARGIN</t>
  </si>
  <si>
    <t>Cattle Valuation Movement</t>
  </si>
  <si>
    <t>Beef Cattle Gross Profit</t>
  </si>
  <si>
    <t>SHEEP</t>
  </si>
  <si>
    <t>Sheep Valuation Movement</t>
  </si>
  <si>
    <t>Sheep Gross Profit</t>
  </si>
  <si>
    <t>CROP</t>
  </si>
  <si>
    <t>t</t>
  </si>
  <si>
    <t>Production</t>
  </si>
  <si>
    <t>Losses</t>
  </si>
  <si>
    <t>Crop Valuation Movement</t>
  </si>
  <si>
    <t>Crop Gross Profit</t>
  </si>
  <si>
    <t>TOTAL GROSS PROFIT</t>
  </si>
  <si>
    <t>NET PROFIT / (LOSS)</t>
  </si>
  <si>
    <t>OPERATING PROFIT / (LOSS)</t>
  </si>
  <si>
    <t>ENTER DATA  IN YELLOW FIELDS</t>
  </si>
  <si>
    <t>Complete Cashflow template worksheet ($ only)</t>
  </si>
  <si>
    <t>Complete Lstk &amp; Crop Schedule worksheet (physical #s &amp; average $/hd management valuation)</t>
  </si>
  <si>
    <t>Review P&amp;L worksheet (Profit &amp; Loss statement calculated on the basis of cashflow &amp; l'stk/crop schedule details)</t>
  </si>
  <si>
    <t>&lt;</t>
  </si>
  <si>
    <t>includes drawings</t>
  </si>
  <si>
    <t>Overheads</t>
  </si>
  <si>
    <t>&gt;</t>
  </si>
  <si>
    <t>Gross Margin</t>
  </si>
  <si>
    <t>Turnover</t>
  </si>
  <si>
    <t>ROA</t>
  </si>
  <si>
    <t>Ratios</t>
  </si>
  <si>
    <t>Targets</t>
  </si>
  <si>
    <t>Key Ratios</t>
  </si>
  <si>
    <t>Net Cashflow</t>
  </si>
  <si>
    <t>capital cashflowed</t>
  </si>
  <si>
    <t>Difference</t>
  </si>
  <si>
    <t>Net Farm Profit</t>
  </si>
  <si>
    <t>(EBIT) after lease, dep &amp; drawings</t>
  </si>
  <si>
    <t xml:space="preserve">Operating Profit </t>
  </si>
  <si>
    <t>Drawings</t>
  </si>
  <si>
    <t>Depreciation</t>
  </si>
  <si>
    <t>Lease</t>
  </si>
  <si>
    <t>Interest</t>
  </si>
  <si>
    <t>Direct Costs</t>
  </si>
  <si>
    <t>Total Gross Profit</t>
  </si>
  <si>
    <t>Inventory Change</t>
  </si>
  <si>
    <t>Cash Income</t>
  </si>
  <si>
    <t>Profit &amp; Loss Summary</t>
  </si>
  <si>
    <t>Net Worth</t>
  </si>
  <si>
    <t>Plus Lease Value</t>
  </si>
  <si>
    <t>Year of Analysis:</t>
  </si>
  <si>
    <t>Meeting Date:</t>
  </si>
  <si>
    <t>Cattle Ave $/hd mgt val'n</t>
  </si>
  <si>
    <t>Sheep Ave $/hd mgt val'n</t>
  </si>
  <si>
    <t>Crop Ave $/t mgt val'n</t>
  </si>
  <si>
    <t>Lease Expense</t>
  </si>
  <si>
    <t>Borrowings:  Net Movement</t>
  </si>
  <si>
    <t>GST:  Net Movement</t>
  </si>
  <si>
    <t>including depreciation after interest</t>
  </si>
  <si>
    <t>Complete Balance Sheet worksheet</t>
  </si>
  <si>
    <t>Review Quick Business Analysis (QBA) worksheet</t>
  </si>
  <si>
    <t>Steps</t>
  </si>
  <si>
    <t>Worksheet / Task</t>
  </si>
  <si>
    <t>CASHFLOW TEMPLATE</t>
  </si>
  <si>
    <t>LIVESTOCK &amp; CROP SCHEDULE INCLUDING MANAGEMENT VALUATIONS</t>
  </si>
  <si>
    <t>PROFIT &amp; LOSS SUMMARY (INCLUDING MANAGEMENT VALUATION MOVEMENTS)</t>
  </si>
  <si>
    <t>BALANCE SHEET</t>
  </si>
  <si>
    <t>WOOL</t>
  </si>
  <si>
    <t>OPERATING CASH PROFIT (LOSS)</t>
  </si>
  <si>
    <t xml:space="preserve">Key Performance Indicator Analysis </t>
  </si>
  <si>
    <t>Business Name:</t>
  </si>
  <si>
    <t>Interest &amp; Lease</t>
  </si>
  <si>
    <t>Operating Profit as % of Turnover (Gross Profit)</t>
  </si>
  <si>
    <t>Net Farm Profit as % of Turnover (Gross Profit)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</si>
</sst>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;[Red]#,##0"/>
    <numFmt numFmtId="166" formatCode="&quot;$&quot;#,##0"/>
    <numFmt numFmtId="167" formatCode="&quot;$&quot;#,##0.00"/>
    <numFmt numFmtId="168" formatCode="_-* #,##0_-;\-* #,##0_-;_-* &quot;-&quot;??_-;_-@_-"/>
    <numFmt numFmtId="169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3F"/>
        <bgColor indexed="64"/>
      </patternFill>
    </fill>
    <fill>
      <patternFill patternType="solid">
        <fgColor rgb="FF97DCFF"/>
        <bgColor indexed="64"/>
      </patternFill>
    </fill>
    <fill>
      <patternFill patternType="solid">
        <fgColor rgb="FFFFFFB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0" xfId="1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8" fontId="0" fillId="5" borderId="0" xfId="6" applyNumberFormat="1" applyFont="1" applyFill="1"/>
    <xf numFmtId="6" fontId="0" fillId="0" borderId="0" xfId="1" applyNumberFormat="1" applyFont="1"/>
    <xf numFmtId="6" fontId="0" fillId="0" borderId="2" xfId="1" applyNumberFormat="1" applyFont="1" applyBorder="1"/>
    <xf numFmtId="6" fontId="4" fillId="0" borderId="0" xfId="1" applyNumberFormat="1" applyFont="1"/>
    <xf numFmtId="6" fontId="0" fillId="0" borderId="14" xfId="1" applyNumberFormat="1" applyFont="1" applyBorder="1"/>
    <xf numFmtId="6" fontId="4" fillId="0" borderId="14" xfId="1" applyNumberFormat="1" applyFont="1" applyBorder="1"/>
    <xf numFmtId="6" fontId="0" fillId="5" borderId="0" xfId="1" applyNumberFormat="1" applyFont="1" applyFill="1"/>
    <xf numFmtId="6" fontId="0" fillId="5" borderId="2" xfId="1" applyNumberFormat="1" applyFont="1" applyFill="1" applyBorder="1"/>
    <xf numFmtId="0" fontId="0" fillId="0" borderId="0" xfId="0" applyFont="1"/>
    <xf numFmtId="6" fontId="4" fillId="0" borderId="2" xfId="1" applyNumberFormat="1" applyFont="1" applyBorder="1"/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0" fillId="5" borderId="2" xfId="6" applyNumberFormat="1" applyFont="1" applyFill="1" applyBorder="1"/>
    <xf numFmtId="6" fontId="0" fillId="0" borderId="0" xfId="0" applyNumberFormat="1" applyFont="1"/>
    <xf numFmtId="6" fontId="4" fillId="0" borderId="0" xfId="0" applyNumberFormat="1" applyFont="1"/>
    <xf numFmtId="164" fontId="4" fillId="5" borderId="0" xfId="1" applyNumberFormat="1" applyFont="1" applyFill="1"/>
    <xf numFmtId="164" fontId="4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9" fillId="0" borderId="0" xfId="0" applyFont="1"/>
    <xf numFmtId="164" fontId="10" fillId="0" borderId="0" xfId="1" applyNumberFormat="1" applyFont="1"/>
    <xf numFmtId="0" fontId="10" fillId="0" borderId="0" xfId="0" applyFont="1"/>
    <xf numFmtId="0" fontId="5" fillId="0" borderId="0" xfId="0" applyFont="1"/>
    <xf numFmtId="0" fontId="10" fillId="6" borderId="15" xfId="0" applyFont="1" applyFill="1" applyBorder="1"/>
    <xf numFmtId="164" fontId="10" fillId="6" borderId="15" xfId="1" applyNumberFormat="1" applyFont="1" applyFill="1" applyBorder="1"/>
    <xf numFmtId="169" fontId="1" fillId="0" borderId="0" xfId="5" applyNumberFormat="1" applyFont="1" applyBorder="1" applyProtection="1"/>
    <xf numFmtId="0" fontId="11" fillId="0" borderId="0" xfId="0" applyFont="1"/>
    <xf numFmtId="0" fontId="0" fillId="0" borderId="0" xfId="0" applyProtection="1">
      <protection locked="0"/>
    </xf>
    <xf numFmtId="169" fontId="1" fillId="0" borderId="0" xfId="5" applyNumberFormat="1" applyFont="1" applyBorder="1" applyProtection="1">
      <protection locked="0"/>
    </xf>
    <xf numFmtId="166" fontId="0" fillId="0" borderId="0" xfId="0" applyNumberFormat="1"/>
    <xf numFmtId="166" fontId="0" fillId="0" borderId="11" xfId="0" applyNumberFormat="1" applyBorder="1"/>
    <xf numFmtId="164" fontId="1" fillId="0" borderId="2" xfId="1" applyNumberFormat="1" applyFont="1" applyFill="1" applyBorder="1" applyProtection="1"/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0" fillId="0" borderId="2" xfId="0" applyBorder="1"/>
    <xf numFmtId="0" fontId="0" fillId="0" borderId="16" xfId="0" applyBorder="1"/>
    <xf numFmtId="0" fontId="0" fillId="0" borderId="17" xfId="0" applyBorder="1"/>
    <xf numFmtId="169" fontId="1" fillId="0" borderId="0" xfId="5" applyNumberFormat="1" applyFont="1" applyFill="1" applyBorder="1" applyProtection="1"/>
    <xf numFmtId="9" fontId="1" fillId="0" borderId="0" xfId="5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0" fillId="0" borderId="18" xfId="0" applyBorder="1"/>
    <xf numFmtId="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9" fontId="4" fillId="0" borderId="0" xfId="5" applyNumberFormat="1" applyFont="1" applyBorder="1" applyAlignment="1" applyProtection="1">
      <alignment horizontal="right"/>
    </xf>
    <xf numFmtId="0" fontId="0" fillId="7" borderId="19" xfId="0" applyFill="1" applyBorder="1"/>
    <xf numFmtId="0" fontId="7" fillId="7" borderId="20" xfId="0" applyFont="1" applyFill="1" applyBorder="1"/>
    <xf numFmtId="0" fontId="13" fillId="7" borderId="20" xfId="0" applyFont="1" applyFill="1" applyBorder="1"/>
    <xf numFmtId="0" fontId="6" fillId="7" borderId="20" xfId="0" applyFont="1" applyFill="1" applyBorder="1"/>
    <xf numFmtId="0" fontId="0" fillId="7" borderId="21" xfId="0" applyFill="1" applyBorder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0" fillId="0" borderId="17" xfId="0" applyNumberFormat="1" applyBorder="1"/>
    <xf numFmtId="164" fontId="4" fillId="8" borderId="0" xfId="1" applyNumberFormat="1" applyFont="1" applyFill="1" applyBorder="1" applyProtection="1"/>
    <xf numFmtId="164" fontId="1" fillId="0" borderId="0" xfId="1" applyNumberFormat="1" applyFont="1" applyBorder="1" applyProtection="1"/>
    <xf numFmtId="0" fontId="12" fillId="0" borderId="0" xfId="0" applyFont="1" applyAlignment="1">
      <alignment horizontal="left"/>
    </xf>
    <xf numFmtId="164" fontId="1" fillId="8" borderId="0" xfId="1" applyNumberFormat="1" applyFont="1" applyFill="1" applyBorder="1" applyProtection="1"/>
    <xf numFmtId="166" fontId="0" fillId="0" borderId="0" xfId="0" applyNumberFormat="1" applyProtection="1">
      <protection locked="0"/>
    </xf>
    <xf numFmtId="164" fontId="1" fillId="9" borderId="0" xfId="1" applyNumberFormat="1" applyFont="1" applyFill="1" applyBorder="1" applyProtection="1">
      <protection locked="0"/>
    </xf>
    <xf numFmtId="0" fontId="12" fillId="0" borderId="0" xfId="0" applyFont="1"/>
    <xf numFmtId="164" fontId="1" fillId="0" borderId="0" xfId="1" applyNumberFormat="1" applyFont="1" applyFill="1" applyBorder="1" applyProtection="1"/>
    <xf numFmtId="9" fontId="1" fillId="0" borderId="0" xfId="5" applyFont="1" applyFill="1" applyBorder="1" applyProtection="1"/>
    <xf numFmtId="9" fontId="1" fillId="7" borderId="19" xfId="5" applyFont="1" applyFill="1" applyBorder="1" applyProtection="1"/>
    <xf numFmtId="164" fontId="7" fillId="7" borderId="20" xfId="1" applyNumberFormat="1" applyFont="1" applyFill="1" applyBorder="1" applyProtection="1"/>
    <xf numFmtId="0" fontId="14" fillId="7" borderId="20" xfId="0" applyFont="1" applyFill="1" applyBorder="1"/>
    <xf numFmtId="9" fontId="1" fillId="0" borderId="17" xfId="5" applyFont="1" applyFill="1" applyBorder="1" applyProtection="1"/>
    <xf numFmtId="10" fontId="4" fillId="8" borderId="0" xfId="5" applyNumberFormat="1" applyFont="1" applyFill="1" applyBorder="1" applyProtection="1"/>
    <xf numFmtId="0" fontId="15" fillId="0" borderId="0" xfId="0" applyFont="1"/>
    <xf numFmtId="0" fontId="15" fillId="0" borderId="0" xfId="0" applyFont="1" applyProtection="1">
      <protection locked="0"/>
    </xf>
    <xf numFmtId="0" fontId="15" fillId="0" borderId="17" xfId="0" applyFont="1" applyBorder="1"/>
    <xf numFmtId="0" fontId="16" fillId="0" borderId="0" xfId="0" applyFont="1"/>
    <xf numFmtId="0" fontId="17" fillId="0" borderId="0" xfId="0" applyFont="1"/>
    <xf numFmtId="0" fontId="15" fillId="0" borderId="18" xfId="0" applyFont="1" applyBorder="1"/>
    <xf numFmtId="0" fontId="0" fillId="7" borderId="20" xfId="0" applyFill="1" applyBorder="1"/>
    <xf numFmtId="49" fontId="4" fillId="0" borderId="2" xfId="0" applyNumberFormat="1" applyFont="1" applyBorder="1" applyProtection="1">
      <protection locked="0"/>
    </xf>
    <xf numFmtId="0" fontId="4" fillId="0" borderId="20" xfId="0" applyFont="1" applyBorder="1"/>
    <xf numFmtId="0" fontId="18" fillId="0" borderId="0" xfId="0" applyFont="1" applyAlignment="1">
      <alignment vertical="top"/>
    </xf>
    <xf numFmtId="0" fontId="15" fillId="0" borderId="0" xfId="0" applyFont="1" applyFill="1" applyBorder="1" applyProtection="1">
      <protection locked="0"/>
    </xf>
    <xf numFmtId="0" fontId="19" fillId="0" borderId="0" xfId="0" applyFont="1"/>
    <xf numFmtId="0" fontId="19" fillId="0" borderId="0" xfId="0" applyFont="1" applyFill="1" applyBorder="1"/>
    <xf numFmtId="0" fontId="15" fillId="0" borderId="0" xfId="0" applyFont="1" applyFill="1" applyBorder="1"/>
    <xf numFmtId="0" fontId="17" fillId="0" borderId="0" xfId="0" applyFont="1" applyAlignment="1">
      <alignment horizontal="right"/>
    </xf>
    <xf numFmtId="9" fontId="15" fillId="3" borderId="3" xfId="5" applyFont="1" applyFill="1" applyBorder="1" applyProtection="1">
      <protection locked="0"/>
    </xf>
    <xf numFmtId="0" fontId="17" fillId="0" borderId="0" xfId="0" applyFont="1" applyFill="1" applyBorder="1" applyAlignment="1">
      <alignment horizontal="center"/>
    </xf>
    <xf numFmtId="3" fontId="15" fillId="0" borderId="0" xfId="0" applyNumberFormat="1" applyFont="1"/>
    <xf numFmtId="9" fontId="20" fillId="0" borderId="0" xfId="0" applyNumberFormat="1" applyFont="1"/>
    <xf numFmtId="3" fontId="15" fillId="0" borderId="0" xfId="0" applyNumberFormat="1" applyFont="1" applyFill="1" applyBorder="1" applyProtection="1">
      <protection locked="0"/>
    </xf>
    <xf numFmtId="3" fontId="15" fillId="0" borderId="0" xfId="0" applyNumberFormat="1" applyFont="1" applyFill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3" fontId="15" fillId="3" borderId="3" xfId="0" applyNumberFormat="1" applyFont="1" applyFill="1" applyBorder="1" applyProtection="1">
      <protection locked="0"/>
    </xf>
    <xf numFmtId="0" fontId="15" fillId="0" borderId="5" xfId="0" applyFont="1" applyBorder="1"/>
    <xf numFmtId="0" fontId="15" fillId="0" borderId="4" xfId="0" applyFont="1" applyBorder="1"/>
    <xf numFmtId="165" fontId="15" fillId="4" borderId="3" xfId="0" applyNumberFormat="1" applyFont="1" applyFill="1" applyBorder="1"/>
    <xf numFmtId="0" fontId="15" fillId="0" borderId="6" xfId="0" applyFont="1" applyBorder="1"/>
    <xf numFmtId="3" fontId="15" fillId="4" borderId="3" xfId="0" applyNumberFormat="1" applyFont="1" applyFill="1" applyBorder="1"/>
    <xf numFmtId="0" fontId="20" fillId="0" borderId="0" xfId="0" applyFont="1"/>
    <xf numFmtId="3" fontId="15" fillId="0" borderId="7" xfId="0" applyNumberFormat="1" applyFont="1" applyBorder="1"/>
    <xf numFmtId="3" fontId="15" fillId="0" borderId="8" xfId="0" applyNumberFormat="1" applyFont="1" applyBorder="1"/>
    <xf numFmtId="165" fontId="20" fillId="0" borderId="0" xfId="0" applyNumberFormat="1" applyFont="1"/>
    <xf numFmtId="3" fontId="20" fillId="0" borderId="0" xfId="0" applyNumberFormat="1" applyFont="1"/>
    <xf numFmtId="3" fontId="15" fillId="3" borderId="9" xfId="0" applyNumberFormat="1" applyFont="1" applyFill="1" applyBorder="1" applyProtection="1">
      <protection locked="0"/>
    </xf>
    <xf numFmtId="3" fontId="15" fillId="5" borderId="3" xfId="0" applyNumberFormat="1" applyFont="1" applyFill="1" applyBorder="1"/>
    <xf numFmtId="3" fontId="15" fillId="5" borderId="0" xfId="0" applyNumberFormat="1" applyFont="1" applyFill="1"/>
    <xf numFmtId="3" fontId="15" fillId="0" borderId="10" xfId="0" applyNumberFormat="1" applyFont="1" applyBorder="1"/>
    <xf numFmtId="3" fontId="15" fillId="0" borderId="5" xfId="0" applyNumberFormat="1" applyFont="1" applyBorder="1"/>
    <xf numFmtId="0" fontId="17" fillId="0" borderId="0" xfId="0" applyFont="1" applyFill="1" applyBorder="1"/>
    <xf numFmtId="0" fontId="21" fillId="0" borderId="0" xfId="0" applyFont="1" applyFill="1" applyBorder="1"/>
    <xf numFmtId="0" fontId="21" fillId="0" borderId="0" xfId="0" quotePrefix="1" applyFont="1" applyFill="1" applyBorder="1"/>
    <xf numFmtId="0" fontId="0" fillId="3" borderId="3" xfId="0" quotePrefix="1" applyFont="1" applyFill="1" applyBorder="1" applyProtection="1">
      <protection locked="0"/>
    </xf>
    <xf numFmtId="9" fontId="20" fillId="0" borderId="0" xfId="0" applyNumberFormat="1" applyFont="1" applyFill="1" applyBorder="1"/>
    <xf numFmtId="166" fontId="15" fillId="4" borderId="3" xfId="0" applyNumberFormat="1" applyFont="1" applyFill="1" applyBorder="1"/>
    <xf numFmtId="0" fontId="15" fillId="0" borderId="0" xfId="0" applyFont="1" applyFill="1" applyBorder="1" applyAlignment="1">
      <alignment horizontal="right"/>
    </xf>
    <xf numFmtId="167" fontId="15" fillId="0" borderId="0" xfId="0" applyNumberFormat="1" applyFont="1" applyFill="1" applyBorder="1"/>
    <xf numFmtId="9" fontId="15" fillId="4" borderId="3" xfId="5" applyFont="1" applyFill="1" applyBorder="1" applyProtection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2" fillId="2" borderId="0" xfId="0" applyFont="1" applyFill="1"/>
    <xf numFmtId="0" fontId="22" fillId="0" borderId="0" xfId="0" applyFont="1"/>
    <xf numFmtId="0" fontId="25" fillId="0" borderId="0" xfId="0" applyFont="1" applyBorder="1" applyAlignment="1">
      <alignment horizontal="center"/>
    </xf>
    <xf numFmtId="0" fontId="26" fillId="0" borderId="0" xfId="0" applyFont="1"/>
    <xf numFmtId="0" fontId="25" fillId="0" borderId="0" xfId="0" applyFont="1" applyAlignment="1">
      <alignment horizontal="center"/>
    </xf>
    <xf numFmtId="164" fontId="22" fillId="2" borderId="0" xfId="1" applyNumberFormat="1" applyFont="1" applyFill="1"/>
    <xf numFmtId="6" fontId="22" fillId="2" borderId="0" xfId="1" applyNumberFormat="1" applyFont="1" applyFill="1"/>
    <xf numFmtId="17" fontId="22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6" fontId="22" fillId="0" borderId="0" xfId="1" applyNumberFormat="1" applyFont="1" applyFill="1"/>
    <xf numFmtId="6" fontId="26" fillId="0" borderId="0" xfId="1" applyNumberFormat="1" applyFont="1" applyFill="1"/>
    <xf numFmtId="0" fontId="27" fillId="0" borderId="0" xfId="0" applyFont="1"/>
    <xf numFmtId="6" fontId="25" fillId="2" borderId="0" xfId="1" applyNumberFormat="1" applyFont="1" applyFill="1"/>
    <xf numFmtId="6" fontId="23" fillId="0" borderId="0" xfId="1" applyNumberFormat="1" applyFont="1"/>
    <xf numFmtId="0" fontId="28" fillId="0" borderId="0" xfId="0" applyFont="1"/>
    <xf numFmtId="164" fontId="1" fillId="0" borderId="0" xfId="1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  <xf numFmtId="169" fontId="0" fillId="0" borderId="0" xfId="5" applyNumberFormat="1" applyFont="1" applyProtection="1">
      <protection locked="0"/>
    </xf>
    <xf numFmtId="10" fontId="0" fillId="0" borderId="0" xfId="5" applyNumberFormat="1" applyFont="1" applyProtection="1">
      <protection locked="0"/>
    </xf>
    <xf numFmtId="6" fontId="0" fillId="0" borderId="0" xfId="0" applyNumberFormat="1" applyProtection="1">
      <protection locked="0"/>
    </xf>
    <xf numFmtId="6" fontId="1" fillId="0" borderId="0" xfId="5" applyNumberFormat="1" applyFont="1" applyBorder="1" applyProtection="1">
      <protection locked="0"/>
    </xf>
    <xf numFmtId="0" fontId="0" fillId="0" borderId="0" xfId="0" applyFont="1" applyBorder="1"/>
    <xf numFmtId="0" fontId="8" fillId="0" borderId="23" xfId="0" applyFont="1" applyBorder="1"/>
    <xf numFmtId="0" fontId="4" fillId="0" borderId="28" xfId="0" applyFont="1" applyBorder="1"/>
    <xf numFmtId="0" fontId="4" fillId="0" borderId="29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24" xfId="0" applyFont="1" applyBorder="1"/>
    <xf numFmtId="0" fontId="0" fillId="0" borderId="34" xfId="0" applyFont="1" applyBorder="1"/>
    <xf numFmtId="0" fontId="0" fillId="0" borderId="35" xfId="0" applyFont="1" applyBorder="1"/>
    <xf numFmtId="0" fontId="0" fillId="0" borderId="22" xfId="0" applyFont="1" applyBorder="1"/>
    <xf numFmtId="0" fontId="0" fillId="0" borderId="36" xfId="0" applyFont="1" applyBorder="1"/>
    <xf numFmtId="168" fontId="4" fillId="0" borderId="0" xfId="6" applyNumberFormat="1" applyFont="1"/>
    <xf numFmtId="168" fontId="0" fillId="0" borderId="0" xfId="6" applyNumberFormat="1" applyFont="1"/>
    <xf numFmtId="168" fontId="0" fillId="0" borderId="2" xfId="6" applyNumberFormat="1" applyFont="1" applyBorder="1"/>
    <xf numFmtId="6" fontId="4" fillId="5" borderId="0" xfId="1" applyNumberFormat="1" applyFont="1" applyFill="1"/>
    <xf numFmtId="6" fontId="26" fillId="6" borderId="0" xfId="1" applyNumberFormat="1" applyFont="1" applyFill="1"/>
    <xf numFmtId="6" fontId="5" fillId="5" borderId="0" xfId="1" applyNumberFormat="1" applyFont="1" applyFill="1"/>
    <xf numFmtId="6" fontId="5" fillId="0" borderId="0" xfId="1" applyNumberFormat="1" applyFont="1"/>
    <xf numFmtId="6" fontId="10" fillId="0" borderId="0" xfId="1" applyNumberFormat="1" applyFont="1"/>
    <xf numFmtId="0" fontId="25" fillId="0" borderId="0" xfId="0" applyFont="1"/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24" xfId="0" applyFont="1" applyBorder="1"/>
    <xf numFmtId="0" fontId="0" fillId="0" borderId="0" xfId="0" applyFont="1" applyBorder="1"/>
    <xf numFmtId="0" fontId="0" fillId="0" borderId="3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0" borderId="31" xfId="0" applyFont="1" applyBorder="1"/>
    <xf numFmtId="0" fontId="0" fillId="0" borderId="32" xfId="0" applyFont="1" applyBorder="1"/>
    <xf numFmtId="0" fontId="0" fillId="0" borderId="33" xfId="0" applyFont="1" applyBorder="1"/>
    <xf numFmtId="0" fontId="10" fillId="6" borderId="25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 wrapText="1"/>
    </xf>
    <xf numFmtId="0" fontId="10" fillId="6" borderId="27" xfId="0" applyFont="1" applyFill="1" applyBorder="1" applyAlignment="1">
      <alignment horizontal="center" wrapText="1"/>
    </xf>
    <xf numFmtId="0" fontId="21" fillId="0" borderId="0" xfId="0" quotePrefix="1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6" borderId="31" xfId="0" applyFont="1" applyFill="1" applyBorder="1" applyAlignment="1" applyProtection="1">
      <alignment horizontal="center"/>
      <protection locked="0"/>
    </xf>
    <xf numFmtId="0" fontId="19" fillId="6" borderId="32" xfId="0" applyFont="1" applyFill="1" applyBorder="1" applyAlignment="1" applyProtection="1">
      <alignment horizontal="center"/>
      <protection locked="0"/>
    </xf>
    <xf numFmtId="0" fontId="19" fillId="6" borderId="33" xfId="0" applyFont="1" applyFill="1" applyBorder="1" applyAlignment="1" applyProtection="1">
      <alignment horizontal="center"/>
      <protection locked="0"/>
    </xf>
    <xf numFmtId="0" fontId="19" fillId="6" borderId="35" xfId="0" applyFont="1" applyFill="1" applyBorder="1" applyAlignment="1" applyProtection="1">
      <alignment horizontal="center"/>
      <protection locked="0"/>
    </xf>
    <xf numFmtId="0" fontId="19" fillId="6" borderId="22" xfId="0" applyFont="1" applyFill="1" applyBorder="1" applyAlignment="1" applyProtection="1">
      <alignment horizontal="center"/>
      <protection locked="0"/>
    </xf>
    <xf numFmtId="0" fontId="19" fillId="6" borderId="36" xfId="0" applyFont="1" applyFill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169" fontId="12" fillId="0" borderId="0" xfId="5" applyNumberFormat="1" applyFont="1" applyBorder="1" applyAlignment="1" applyProtection="1">
      <alignment horizontal="left"/>
      <protection locked="0"/>
    </xf>
  </cellXfs>
  <cellStyles count="7">
    <cellStyle name="Comma" xfId="6" builtinId="3"/>
    <cellStyle name="Comma 2" xfId="4" xr:uid="{1C59E900-5EB2-4A08-A1B6-CB413A50E75A}"/>
    <cellStyle name="Currency" xfId="1" builtinId="4"/>
    <cellStyle name="Currency 2" xfId="3" xr:uid="{D4C2A4D7-EC56-4DE7-998A-85D1C3AC01AE}"/>
    <cellStyle name="Normal" xfId="0" builtinId="0"/>
    <cellStyle name="Normal 2" xfId="2" xr:uid="{D4A58125-A787-4EC1-8204-5439216912A5}"/>
    <cellStyle name="Percent" xfId="5" builtinId="5"/>
  </cellStyles>
  <dxfs count="2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1</xdr:row>
      <xdr:rowOff>19050</xdr:rowOff>
    </xdr:from>
    <xdr:to>
      <xdr:col>4</xdr:col>
      <xdr:colOff>1400175</xdr:colOff>
      <xdr:row>5</xdr:row>
      <xdr:rowOff>161925</xdr:rowOff>
    </xdr:to>
    <xdr:pic>
      <xdr:nvPicPr>
        <xdr:cNvPr id="7" name="Picture 3" descr="WF Image Client Meeting">
          <a:extLst>
            <a:ext uri="{FF2B5EF4-FFF2-40B4-BE49-F238E27FC236}">
              <a16:creationId xmlns:a16="http://schemas.microsoft.com/office/drawing/2014/main" id="{A1CF409C-629D-4EA8-B446-B2DB22B5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171" r="16473"/>
        <a:stretch>
          <a:fillRect/>
        </a:stretch>
      </xdr:blipFill>
      <xdr:spPr bwMode="auto">
        <a:xfrm>
          <a:off x="5276849" y="209550"/>
          <a:ext cx="1028701" cy="904875"/>
        </a:xfrm>
        <a:prstGeom prst="rect">
          <a:avLst/>
        </a:prstGeom>
        <a:noFill/>
        <a:ln w="60325" algn="in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31749</xdr:colOff>
      <xdr:row>0</xdr:row>
      <xdr:rowOff>177800</xdr:rowOff>
    </xdr:from>
    <xdr:to>
      <xdr:col>3</xdr:col>
      <xdr:colOff>993774</xdr:colOff>
      <xdr:row>5</xdr:row>
      <xdr:rowOff>146050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13562471-110C-42A6-BA0C-268F6AA1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38" r="9755"/>
        <a:stretch>
          <a:fillRect/>
        </a:stretch>
      </xdr:blipFill>
      <xdr:spPr bwMode="auto">
        <a:xfrm>
          <a:off x="3371849" y="177800"/>
          <a:ext cx="962025" cy="8890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1038225</xdr:colOff>
      <xdr:row>1</xdr:row>
      <xdr:rowOff>28575</xdr:rowOff>
    </xdr:from>
    <xdr:to>
      <xdr:col>4</xdr:col>
      <xdr:colOff>333375</xdr:colOff>
      <xdr:row>5</xdr:row>
      <xdr:rowOff>171450</xdr:rowOff>
    </xdr:to>
    <xdr:pic>
      <xdr:nvPicPr>
        <xdr:cNvPr id="9" name="Picture 5" descr="SF Grass">
          <a:extLst>
            <a:ext uri="{FF2B5EF4-FFF2-40B4-BE49-F238E27FC236}">
              <a16:creationId xmlns:a16="http://schemas.microsoft.com/office/drawing/2014/main" id="{3471FE39-B3A3-44E2-8455-0F70ADC7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554" b="2777"/>
        <a:stretch>
          <a:fillRect/>
        </a:stretch>
      </xdr:blipFill>
      <xdr:spPr bwMode="auto">
        <a:xfrm>
          <a:off x="4219575" y="219075"/>
          <a:ext cx="1019175" cy="904875"/>
        </a:xfrm>
        <a:prstGeom prst="rect">
          <a:avLst/>
        </a:prstGeom>
        <a:noFill/>
        <a:ln w="57150" algn="ctr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38100</xdr:rowOff>
    </xdr:from>
    <xdr:to>
      <xdr:col>10</xdr:col>
      <xdr:colOff>95250</xdr:colOff>
      <xdr:row>4</xdr:row>
      <xdr:rowOff>180975</xdr:rowOff>
    </xdr:to>
    <xdr:pic>
      <xdr:nvPicPr>
        <xdr:cNvPr id="3" name="Picture 3" descr="WF Image Client Meeting">
          <a:extLst>
            <a:ext uri="{FF2B5EF4-FFF2-40B4-BE49-F238E27FC236}">
              <a16:creationId xmlns:a16="http://schemas.microsoft.com/office/drawing/2014/main" id="{954CFE15-40ED-4192-984F-B3CD7B35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171" r="16473"/>
        <a:stretch>
          <a:fillRect/>
        </a:stretch>
      </xdr:blipFill>
      <xdr:spPr bwMode="auto">
        <a:xfrm>
          <a:off x="5600700" y="38100"/>
          <a:ext cx="590550" cy="904875"/>
        </a:xfrm>
        <a:prstGeom prst="rect">
          <a:avLst/>
        </a:prstGeom>
        <a:noFill/>
        <a:ln w="60325" algn="in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1752600</xdr:colOff>
      <xdr:row>0</xdr:row>
      <xdr:rowOff>38100</xdr:rowOff>
    </xdr:from>
    <xdr:to>
      <xdr:col>6</xdr:col>
      <xdr:colOff>1057275</xdr:colOff>
      <xdr:row>4</xdr:row>
      <xdr:rowOff>190500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96B12B-2BFE-44BB-A531-71491C84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38" r="9755"/>
        <a:stretch>
          <a:fillRect/>
        </a:stretch>
      </xdr:blipFill>
      <xdr:spPr bwMode="auto">
        <a:xfrm>
          <a:off x="3657600" y="38100"/>
          <a:ext cx="609600" cy="9144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1095375</xdr:colOff>
      <xdr:row>0</xdr:row>
      <xdr:rowOff>38100</xdr:rowOff>
    </xdr:from>
    <xdr:to>
      <xdr:col>9</xdr:col>
      <xdr:colOff>66675</xdr:colOff>
      <xdr:row>4</xdr:row>
      <xdr:rowOff>180975</xdr:rowOff>
    </xdr:to>
    <xdr:pic>
      <xdr:nvPicPr>
        <xdr:cNvPr id="5" name="Picture 5" descr="SF Grass">
          <a:extLst>
            <a:ext uri="{FF2B5EF4-FFF2-40B4-BE49-F238E27FC236}">
              <a16:creationId xmlns:a16="http://schemas.microsoft.com/office/drawing/2014/main" id="{73CF413D-1FCA-45CB-ABC9-2A45F285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5554" b="2777"/>
        <a:stretch>
          <a:fillRect/>
        </a:stretch>
      </xdr:blipFill>
      <xdr:spPr bwMode="auto">
        <a:xfrm>
          <a:off x="4267200" y="38100"/>
          <a:ext cx="1285875" cy="904875"/>
        </a:xfrm>
        <a:prstGeom prst="rect">
          <a:avLst/>
        </a:prstGeom>
        <a:noFill/>
        <a:ln w="57150" algn="ctr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0266-EF18-4531-8FF4-CBE597A1E061}">
  <sheetPr>
    <pageSetUpPr fitToPage="1"/>
  </sheetPr>
  <dimension ref="A2:K21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5.140625" style="15" customWidth="1"/>
    <col min="2" max="2" width="12.140625" style="15" customWidth="1"/>
    <col min="3" max="3" width="30.42578125" style="15" customWidth="1"/>
    <col min="4" max="4" width="25.85546875" style="15" customWidth="1"/>
    <col min="5" max="5" width="23.85546875" style="15" customWidth="1"/>
    <col min="6" max="6" width="22.85546875" style="15" customWidth="1"/>
    <col min="7" max="16384" width="9.140625" style="15"/>
  </cols>
  <sheetData>
    <row r="2" spans="1:11" x14ac:dyDescent="0.25">
      <c r="A2"/>
      <c r="B2"/>
      <c r="C2"/>
      <c r="D2"/>
      <c r="E2"/>
      <c r="F2" s="5"/>
      <c r="G2" s="5"/>
      <c r="H2" s="32"/>
      <c r="I2" s="32"/>
      <c r="J2"/>
      <c r="K2"/>
    </row>
    <row r="3" spans="1:11" x14ac:dyDescent="0.25">
      <c r="A3"/>
      <c r="B3"/>
      <c r="C3"/>
      <c r="D3"/>
      <c r="E3"/>
      <c r="F3" s="5"/>
      <c r="G3" s="5"/>
      <c r="H3" s="32"/>
      <c r="I3" s="32"/>
      <c r="J3"/>
      <c r="K3"/>
    </row>
    <row r="4" spans="1:11" x14ac:dyDescent="0.25">
      <c r="A4"/>
      <c r="B4"/>
      <c r="C4"/>
      <c r="D4"/>
      <c r="E4"/>
      <c r="F4" s="5"/>
      <c r="G4" s="5"/>
      <c r="H4" s="32"/>
      <c r="I4" s="32"/>
      <c r="J4"/>
      <c r="K4"/>
    </row>
    <row r="5" spans="1:11" x14ac:dyDescent="0.25">
      <c r="A5"/>
      <c r="B5"/>
      <c r="C5"/>
      <c r="D5"/>
      <c r="E5"/>
      <c r="F5" s="5"/>
      <c r="G5" s="5"/>
      <c r="H5" s="32"/>
      <c r="I5" s="32"/>
      <c r="J5"/>
      <c r="K5"/>
    </row>
    <row r="6" spans="1:11" x14ac:dyDescent="0.25">
      <c r="A6"/>
      <c r="B6"/>
      <c r="C6"/>
      <c r="D6"/>
      <c r="E6"/>
      <c r="F6" s="5"/>
      <c r="G6" s="5"/>
      <c r="H6" s="32"/>
      <c r="I6" s="32"/>
      <c r="J6"/>
      <c r="K6"/>
    </row>
    <row r="8" spans="1:11" ht="15.75" thickBot="1" x14ac:dyDescent="0.3"/>
    <row r="9" spans="1:11" ht="15.75" thickBot="1" x14ac:dyDescent="0.3">
      <c r="B9" s="174" t="s">
        <v>227</v>
      </c>
      <c r="C9" s="175"/>
      <c r="D9" s="176"/>
    </row>
    <row r="10" spans="1:11" ht="15.75" thickBot="1" x14ac:dyDescent="0.3"/>
    <row r="11" spans="1:11" ht="15.75" thickBot="1" x14ac:dyDescent="0.3">
      <c r="B11" s="147" t="s">
        <v>269</v>
      </c>
      <c r="C11" s="171" t="s">
        <v>270</v>
      </c>
      <c r="D11" s="172"/>
      <c r="E11" s="172"/>
      <c r="F11" s="173"/>
    </row>
    <row r="12" spans="1:11" x14ac:dyDescent="0.25">
      <c r="B12" s="148">
        <v>1</v>
      </c>
      <c r="C12" s="177" t="s">
        <v>228</v>
      </c>
      <c r="D12" s="178"/>
      <c r="E12" s="178"/>
      <c r="F12" s="179"/>
    </row>
    <row r="13" spans="1:11" x14ac:dyDescent="0.25">
      <c r="B13" s="149"/>
      <c r="C13" s="152"/>
      <c r="D13" s="146"/>
      <c r="E13" s="146"/>
      <c r="F13" s="153"/>
    </row>
    <row r="14" spans="1:11" x14ac:dyDescent="0.25">
      <c r="B14" s="149">
        <v>2</v>
      </c>
      <c r="C14" s="168" t="s">
        <v>229</v>
      </c>
      <c r="D14" s="169"/>
      <c r="E14" s="169"/>
      <c r="F14" s="170"/>
    </row>
    <row r="15" spans="1:11" x14ac:dyDescent="0.25">
      <c r="B15" s="150"/>
      <c r="C15" s="152"/>
      <c r="D15" s="146"/>
      <c r="E15" s="146"/>
      <c r="F15" s="153"/>
    </row>
    <row r="16" spans="1:11" x14ac:dyDescent="0.25">
      <c r="B16" s="149">
        <v>3</v>
      </c>
      <c r="C16" s="168" t="s">
        <v>230</v>
      </c>
      <c r="D16" s="169"/>
      <c r="E16" s="169"/>
      <c r="F16" s="170"/>
    </row>
    <row r="17" spans="2:6" x14ac:dyDescent="0.25">
      <c r="B17" s="150"/>
      <c r="C17" s="152"/>
      <c r="D17" s="146"/>
      <c r="E17" s="146"/>
      <c r="F17" s="153"/>
    </row>
    <row r="18" spans="2:6" x14ac:dyDescent="0.25">
      <c r="B18" s="149">
        <v>3</v>
      </c>
      <c r="C18" s="168" t="s">
        <v>267</v>
      </c>
      <c r="D18" s="169"/>
      <c r="E18" s="169"/>
      <c r="F18" s="170"/>
    </row>
    <row r="19" spans="2:6" x14ac:dyDescent="0.25">
      <c r="B19" s="150"/>
      <c r="C19" s="152"/>
      <c r="D19" s="146"/>
      <c r="E19" s="146"/>
      <c r="F19" s="153"/>
    </row>
    <row r="20" spans="2:6" x14ac:dyDescent="0.25">
      <c r="B20" s="149">
        <v>3</v>
      </c>
      <c r="C20" s="168" t="s">
        <v>268</v>
      </c>
      <c r="D20" s="169"/>
      <c r="E20" s="169"/>
      <c r="F20" s="170"/>
    </row>
    <row r="21" spans="2:6" ht="15.75" thickBot="1" x14ac:dyDescent="0.3">
      <c r="B21" s="151"/>
      <c r="C21" s="154"/>
      <c r="D21" s="155"/>
      <c r="E21" s="155"/>
      <c r="F21" s="156"/>
    </row>
  </sheetData>
  <mergeCells count="7">
    <mergeCell ref="C20:F20"/>
    <mergeCell ref="C11:F11"/>
    <mergeCell ref="B9:D9"/>
    <mergeCell ref="C12:F12"/>
    <mergeCell ref="C14:F14"/>
    <mergeCell ref="C16:F16"/>
    <mergeCell ref="C18:F18"/>
  </mergeCells>
  <pageMargins left="0.70866141732283472" right="0.70866141732283472" top="0.74803149606299213" bottom="0.74803149606299213" header="0.31496062992125984" footer="0.31496062992125984"/>
  <pageSetup paperSize="9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74974-5B18-4E3B-827A-2A2933EAE319}">
  <dimension ref="A1:N192"/>
  <sheetViews>
    <sheetView zoomScaleNormal="100" workbookViewId="0">
      <pane xSplit="1" ySplit="2" topLeftCell="B138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9.140625" defaultRowHeight="15" x14ac:dyDescent="0.25"/>
  <cols>
    <col min="1" max="1" width="48.28515625" style="15" bestFit="1" customWidth="1"/>
    <col min="2" max="13" width="12.85546875" style="15" customWidth="1"/>
    <col min="14" max="14" width="15.42578125" style="5" bestFit="1" customWidth="1"/>
    <col min="15" max="16384" width="9.140625" style="15"/>
  </cols>
  <sheetData>
    <row r="1" spans="1:14" ht="19.5" thickBot="1" x14ac:dyDescent="0.35">
      <c r="A1" s="180" t="s">
        <v>271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</row>
    <row r="2" spans="1:14" x14ac:dyDescent="0.25">
      <c r="A2" s="126"/>
      <c r="B2" s="132" t="s">
        <v>187</v>
      </c>
      <c r="C2" s="132" t="s">
        <v>188</v>
      </c>
      <c r="D2" s="132" t="s">
        <v>189</v>
      </c>
      <c r="E2" s="132" t="s">
        <v>190</v>
      </c>
      <c r="F2" s="132" t="s">
        <v>191</v>
      </c>
      <c r="G2" s="132" t="s">
        <v>192</v>
      </c>
      <c r="H2" s="132" t="s">
        <v>193</v>
      </c>
      <c r="I2" s="132" t="s">
        <v>194</v>
      </c>
      <c r="J2" s="132" t="s">
        <v>195</v>
      </c>
      <c r="K2" s="132" t="s">
        <v>196</v>
      </c>
      <c r="L2" s="132" t="s">
        <v>197</v>
      </c>
      <c r="M2" s="132" t="s">
        <v>198</v>
      </c>
      <c r="N2" s="133" t="s">
        <v>145</v>
      </c>
    </row>
    <row r="3" spans="1:14" ht="21" x14ac:dyDescent="0.35">
      <c r="A3" s="123" t="s">
        <v>98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x14ac:dyDescent="0.25">
      <c r="A4" s="15" t="s">
        <v>0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0">
        <f>SUM(B4:M4)</f>
        <v>0</v>
      </c>
    </row>
    <row r="5" spans="1:14" x14ac:dyDescent="0.25">
      <c r="A5" s="15" t="s">
        <v>99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6">
        <f t="shared" ref="N5:N6" si="0">SUM(B5:M5)</f>
        <v>0</v>
      </c>
    </row>
    <row r="6" spans="1:14" x14ac:dyDescent="0.25">
      <c r="A6" s="125" t="s">
        <v>100</v>
      </c>
      <c r="B6" s="131">
        <f t="shared" ref="B6:M6" si="1">B4-B5</f>
        <v>0</v>
      </c>
      <c r="C6" s="131">
        <f t="shared" si="1"/>
        <v>0</v>
      </c>
      <c r="D6" s="131">
        <f t="shared" si="1"/>
        <v>0</v>
      </c>
      <c r="E6" s="131">
        <f t="shared" si="1"/>
        <v>0</v>
      </c>
      <c r="F6" s="131">
        <f t="shared" si="1"/>
        <v>0</v>
      </c>
      <c r="G6" s="131">
        <f t="shared" si="1"/>
        <v>0</v>
      </c>
      <c r="H6" s="131">
        <f t="shared" si="1"/>
        <v>0</v>
      </c>
      <c r="I6" s="131">
        <f t="shared" si="1"/>
        <v>0</v>
      </c>
      <c r="J6" s="131">
        <f t="shared" si="1"/>
        <v>0</v>
      </c>
      <c r="K6" s="131">
        <f t="shared" si="1"/>
        <v>0</v>
      </c>
      <c r="L6" s="131">
        <f t="shared" si="1"/>
        <v>0</v>
      </c>
      <c r="M6" s="131">
        <f t="shared" si="1"/>
        <v>0</v>
      </c>
      <c r="N6" s="131">
        <f t="shared" si="0"/>
        <v>0</v>
      </c>
    </row>
    <row r="7" spans="1:14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5">
      <c r="A8" s="15" t="s">
        <v>153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0">
        <f>SUM(B8:M8)</f>
        <v>0</v>
      </c>
    </row>
    <row r="9" spans="1:14" x14ac:dyDescent="0.25">
      <c r="A9" s="15" t="s">
        <v>154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6">
        <f t="shared" ref="N9:N10" si="2">SUM(B9:M9)</f>
        <v>0</v>
      </c>
    </row>
    <row r="10" spans="1:14" x14ac:dyDescent="0.25">
      <c r="A10" s="125" t="s">
        <v>155</v>
      </c>
      <c r="B10" s="131">
        <f t="shared" ref="B10:M10" si="3">B8-B9</f>
        <v>0</v>
      </c>
      <c r="C10" s="131">
        <f t="shared" si="3"/>
        <v>0</v>
      </c>
      <c r="D10" s="131">
        <f t="shared" si="3"/>
        <v>0</v>
      </c>
      <c r="E10" s="131">
        <f t="shared" si="3"/>
        <v>0</v>
      </c>
      <c r="F10" s="131">
        <f t="shared" si="3"/>
        <v>0</v>
      </c>
      <c r="G10" s="131">
        <f t="shared" si="3"/>
        <v>0</v>
      </c>
      <c r="H10" s="131">
        <f t="shared" si="3"/>
        <v>0</v>
      </c>
      <c r="I10" s="131">
        <f t="shared" si="3"/>
        <v>0</v>
      </c>
      <c r="J10" s="131">
        <f t="shared" si="3"/>
        <v>0</v>
      </c>
      <c r="K10" s="131">
        <f t="shared" si="3"/>
        <v>0</v>
      </c>
      <c r="L10" s="131">
        <f t="shared" si="3"/>
        <v>0</v>
      </c>
      <c r="M10" s="131">
        <f t="shared" si="3"/>
        <v>0</v>
      </c>
      <c r="N10" s="131">
        <f t="shared" si="2"/>
        <v>0</v>
      </c>
    </row>
    <row r="11" spans="1:14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0"/>
    </row>
    <row r="12" spans="1:14" x14ac:dyDescent="0.25">
      <c r="A12" s="15" t="s">
        <v>156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0">
        <f>SUM(B12:M12)</f>
        <v>0</v>
      </c>
    </row>
    <row r="13" spans="1:14" x14ac:dyDescent="0.25">
      <c r="A13" s="15" t="s">
        <v>157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6">
        <f t="shared" ref="N13:N14" si="4">SUM(B13:M13)</f>
        <v>0</v>
      </c>
    </row>
    <row r="14" spans="1:14" x14ac:dyDescent="0.25">
      <c r="A14" s="125" t="s">
        <v>158</v>
      </c>
      <c r="B14" s="131">
        <f t="shared" ref="B14:M14" si="5">B12-B13</f>
        <v>0</v>
      </c>
      <c r="C14" s="131">
        <f t="shared" si="5"/>
        <v>0</v>
      </c>
      <c r="D14" s="131">
        <f t="shared" si="5"/>
        <v>0</v>
      </c>
      <c r="E14" s="131">
        <f t="shared" si="5"/>
        <v>0</v>
      </c>
      <c r="F14" s="131">
        <f t="shared" si="5"/>
        <v>0</v>
      </c>
      <c r="G14" s="131">
        <f t="shared" si="5"/>
        <v>0</v>
      </c>
      <c r="H14" s="131">
        <f t="shared" si="5"/>
        <v>0</v>
      </c>
      <c r="I14" s="131">
        <f t="shared" si="5"/>
        <v>0</v>
      </c>
      <c r="J14" s="131">
        <f t="shared" si="5"/>
        <v>0</v>
      </c>
      <c r="K14" s="131">
        <f t="shared" si="5"/>
        <v>0</v>
      </c>
      <c r="L14" s="131">
        <f t="shared" si="5"/>
        <v>0</v>
      </c>
      <c r="M14" s="131">
        <f t="shared" si="5"/>
        <v>0</v>
      </c>
      <c r="N14" s="131">
        <f t="shared" si="4"/>
        <v>0</v>
      </c>
    </row>
    <row r="15" spans="1:14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</row>
    <row r="16" spans="1:14" s="5" customFormat="1" x14ac:dyDescent="0.25">
      <c r="A16" s="5" t="s">
        <v>159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0">
        <f>SUM(B16:M16)</f>
        <v>0</v>
      </c>
    </row>
    <row r="17" spans="1:14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0"/>
    </row>
    <row r="18" spans="1:14" ht="21.75" thickBot="1" x14ac:dyDescent="0.4">
      <c r="A18" s="123" t="s">
        <v>160</v>
      </c>
      <c r="B18" s="11">
        <f>B6+B10+B14+B16</f>
        <v>0</v>
      </c>
      <c r="C18" s="11">
        <f t="shared" ref="C18:M18" si="6">C6+C10+C14+C16</f>
        <v>0</v>
      </c>
      <c r="D18" s="11">
        <f t="shared" si="6"/>
        <v>0</v>
      </c>
      <c r="E18" s="11">
        <f t="shared" si="6"/>
        <v>0</v>
      </c>
      <c r="F18" s="11">
        <f t="shared" si="6"/>
        <v>0</v>
      </c>
      <c r="G18" s="11">
        <f t="shared" si="6"/>
        <v>0</v>
      </c>
      <c r="H18" s="11">
        <f t="shared" si="6"/>
        <v>0</v>
      </c>
      <c r="I18" s="11">
        <f t="shared" si="6"/>
        <v>0</v>
      </c>
      <c r="J18" s="11">
        <f t="shared" si="6"/>
        <v>0</v>
      </c>
      <c r="K18" s="11">
        <f t="shared" si="6"/>
        <v>0</v>
      </c>
      <c r="L18" s="11">
        <f t="shared" si="6"/>
        <v>0</v>
      </c>
      <c r="M18" s="11">
        <f t="shared" si="6"/>
        <v>0</v>
      </c>
      <c r="N18" s="12">
        <f>SUM(B18:M18)</f>
        <v>0</v>
      </c>
    </row>
    <row r="19" spans="1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0"/>
    </row>
    <row r="20" spans="1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0"/>
    </row>
    <row r="21" spans="1:14" ht="21" x14ac:dyDescent="0.35">
      <c r="A21" s="123" t="s">
        <v>101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0"/>
    </row>
    <row r="22" spans="1:14" x14ac:dyDescent="0.25">
      <c r="A22" s="15" t="s">
        <v>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0">
        <f>SUM(B22:M22)</f>
        <v>0</v>
      </c>
    </row>
    <row r="23" spans="1:14" x14ac:dyDescent="0.25">
      <c r="A23" s="15" t="s">
        <v>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0">
        <f t="shared" ref="N23:N49" si="7">SUM(B23:M23)</f>
        <v>0</v>
      </c>
    </row>
    <row r="24" spans="1:14" x14ac:dyDescent="0.25">
      <c r="A24" s="15" t="s">
        <v>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0">
        <f t="shared" si="7"/>
        <v>0</v>
      </c>
    </row>
    <row r="25" spans="1:14" x14ac:dyDescent="0.25">
      <c r="A25" s="15" t="s">
        <v>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0">
        <f t="shared" si="7"/>
        <v>0</v>
      </c>
    </row>
    <row r="26" spans="1:14" x14ac:dyDescent="0.25">
      <c r="A26" s="15" t="s">
        <v>175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0">
        <f t="shared" si="7"/>
        <v>0</v>
      </c>
    </row>
    <row r="27" spans="1:14" x14ac:dyDescent="0.25">
      <c r="A27" s="15" t="s">
        <v>161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0">
        <f t="shared" si="7"/>
        <v>0</v>
      </c>
    </row>
    <row r="28" spans="1:14" x14ac:dyDescent="0.25">
      <c r="A28" s="15" t="s">
        <v>162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0">
        <f t="shared" si="7"/>
        <v>0</v>
      </c>
    </row>
    <row r="29" spans="1:14" x14ac:dyDescent="0.25">
      <c r="A29" s="15" t="s">
        <v>163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0">
        <f t="shared" si="7"/>
        <v>0</v>
      </c>
    </row>
    <row r="30" spans="1:14" x14ac:dyDescent="0.25">
      <c r="A30" s="15" t="s">
        <v>164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0">
        <f t="shared" si="7"/>
        <v>0</v>
      </c>
    </row>
    <row r="31" spans="1:14" x14ac:dyDescent="0.25">
      <c r="A31" s="15" t="s">
        <v>165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0">
        <f t="shared" si="7"/>
        <v>0</v>
      </c>
    </row>
    <row r="32" spans="1:14" x14ac:dyDescent="0.25">
      <c r="A32" s="15" t="s">
        <v>166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0">
        <f t="shared" si="7"/>
        <v>0</v>
      </c>
    </row>
    <row r="33" spans="1:14" x14ac:dyDescent="0.25">
      <c r="A33" s="15" t="s">
        <v>167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0">
        <f t="shared" si="7"/>
        <v>0</v>
      </c>
    </row>
    <row r="34" spans="1:14" x14ac:dyDescent="0.25">
      <c r="A34" s="15" t="s">
        <v>168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0">
        <f t="shared" si="7"/>
        <v>0</v>
      </c>
    </row>
    <row r="35" spans="1:14" x14ac:dyDescent="0.25">
      <c r="A35" s="15" t="s">
        <v>169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0">
        <f t="shared" si="7"/>
        <v>0</v>
      </c>
    </row>
    <row r="36" spans="1:14" x14ac:dyDescent="0.25">
      <c r="A36" s="15" t="s">
        <v>170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0">
        <f t="shared" si="7"/>
        <v>0</v>
      </c>
    </row>
    <row r="37" spans="1:14" x14ac:dyDescent="0.25">
      <c r="A37" s="15" t="s">
        <v>171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0">
        <f t="shared" si="7"/>
        <v>0</v>
      </c>
    </row>
    <row r="38" spans="1:14" x14ac:dyDescent="0.25">
      <c r="A38" s="15" t="s">
        <v>174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0">
        <f t="shared" si="7"/>
        <v>0</v>
      </c>
    </row>
    <row r="39" spans="1:14" x14ac:dyDescent="0.25">
      <c r="A39" s="15" t="s">
        <v>172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0">
        <f t="shared" si="7"/>
        <v>0</v>
      </c>
    </row>
    <row r="40" spans="1:14" x14ac:dyDescent="0.25">
      <c r="A40" s="15" t="s">
        <v>173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0">
        <f t="shared" si="7"/>
        <v>0</v>
      </c>
    </row>
    <row r="41" spans="1:14" x14ac:dyDescent="0.25">
      <c r="A41" s="15" t="s">
        <v>5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0">
        <f t="shared" si="7"/>
        <v>0</v>
      </c>
    </row>
    <row r="42" spans="1:14" x14ac:dyDescent="0.25">
      <c r="A42" s="15" t="s">
        <v>176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0">
        <f t="shared" si="7"/>
        <v>0</v>
      </c>
    </row>
    <row r="43" spans="1:14" x14ac:dyDescent="0.25">
      <c r="A43" s="15" t="s">
        <v>177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0">
        <f t="shared" si="7"/>
        <v>0</v>
      </c>
    </row>
    <row r="44" spans="1:14" x14ac:dyDescent="0.25">
      <c r="A44" s="15" t="s">
        <v>178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0">
        <f t="shared" si="7"/>
        <v>0</v>
      </c>
    </row>
    <row r="45" spans="1:14" x14ac:dyDescent="0.25">
      <c r="A45" s="15" t="s">
        <v>6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0">
        <f t="shared" si="7"/>
        <v>0</v>
      </c>
    </row>
    <row r="46" spans="1:14" x14ac:dyDescent="0.25">
      <c r="A46" s="15" t="s">
        <v>7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0">
        <f t="shared" si="7"/>
        <v>0</v>
      </c>
    </row>
    <row r="47" spans="1:14" x14ac:dyDescent="0.25">
      <c r="A47" s="15" t="s">
        <v>8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0">
        <f t="shared" si="7"/>
        <v>0</v>
      </c>
    </row>
    <row r="48" spans="1:14" x14ac:dyDescent="0.25">
      <c r="A48" s="15" t="s">
        <v>9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0">
        <f t="shared" si="7"/>
        <v>0</v>
      </c>
    </row>
    <row r="49" spans="1:14" x14ac:dyDescent="0.25">
      <c r="A49" s="15" t="s">
        <v>10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6">
        <f t="shared" si="7"/>
        <v>0</v>
      </c>
    </row>
    <row r="50" spans="1:14" ht="21" x14ac:dyDescent="0.35">
      <c r="A50" s="123" t="s">
        <v>11</v>
      </c>
      <c r="B50" s="131">
        <f t="shared" ref="B50:N50" si="8">SUM(B22:B49)</f>
        <v>0</v>
      </c>
      <c r="C50" s="131">
        <f t="shared" si="8"/>
        <v>0</v>
      </c>
      <c r="D50" s="131">
        <f t="shared" si="8"/>
        <v>0</v>
      </c>
      <c r="E50" s="131">
        <f t="shared" si="8"/>
        <v>0</v>
      </c>
      <c r="F50" s="131">
        <f t="shared" si="8"/>
        <v>0</v>
      </c>
      <c r="G50" s="131">
        <f t="shared" si="8"/>
        <v>0</v>
      </c>
      <c r="H50" s="131">
        <f t="shared" si="8"/>
        <v>0</v>
      </c>
      <c r="I50" s="131">
        <f t="shared" si="8"/>
        <v>0</v>
      </c>
      <c r="J50" s="131">
        <f t="shared" si="8"/>
        <v>0</v>
      </c>
      <c r="K50" s="131">
        <f t="shared" si="8"/>
        <v>0</v>
      </c>
      <c r="L50" s="131">
        <f t="shared" si="8"/>
        <v>0</v>
      </c>
      <c r="M50" s="131">
        <f t="shared" si="8"/>
        <v>0</v>
      </c>
      <c r="N50" s="131">
        <f t="shared" si="8"/>
        <v>0</v>
      </c>
    </row>
    <row r="51" spans="1:14" x14ac:dyDescent="0.25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</row>
    <row r="52" spans="1:14" s="5" customFormat="1" ht="21" x14ac:dyDescent="0.35">
      <c r="A52" s="123" t="s">
        <v>102</v>
      </c>
      <c r="B52" s="135">
        <f t="shared" ref="B52:N52" si="9">B18-B50</f>
        <v>0</v>
      </c>
      <c r="C52" s="135">
        <f t="shared" si="9"/>
        <v>0</v>
      </c>
      <c r="D52" s="135">
        <f t="shared" si="9"/>
        <v>0</v>
      </c>
      <c r="E52" s="135">
        <f t="shared" si="9"/>
        <v>0</v>
      </c>
      <c r="F52" s="135">
        <f t="shared" si="9"/>
        <v>0</v>
      </c>
      <c r="G52" s="135">
        <f t="shared" si="9"/>
        <v>0</v>
      </c>
      <c r="H52" s="135">
        <f t="shared" si="9"/>
        <v>0</v>
      </c>
      <c r="I52" s="135">
        <f t="shared" si="9"/>
        <v>0</v>
      </c>
      <c r="J52" s="135">
        <f t="shared" si="9"/>
        <v>0</v>
      </c>
      <c r="K52" s="135">
        <f t="shared" si="9"/>
        <v>0</v>
      </c>
      <c r="L52" s="135">
        <f t="shared" si="9"/>
        <v>0</v>
      </c>
      <c r="M52" s="135">
        <f t="shared" si="9"/>
        <v>0</v>
      </c>
      <c r="N52" s="135">
        <f t="shared" si="9"/>
        <v>0</v>
      </c>
    </row>
    <row r="53" spans="1:14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0"/>
    </row>
    <row r="54" spans="1:14" ht="21" x14ac:dyDescent="0.35">
      <c r="A54" s="123" t="s">
        <v>12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0"/>
    </row>
    <row r="55" spans="1:14" x14ac:dyDescent="0.25">
      <c r="A55" s="136" t="s">
        <v>13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0"/>
    </row>
    <row r="56" spans="1:14" x14ac:dyDescent="0.25">
      <c r="A56" s="15" t="s">
        <v>14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0">
        <f t="shared" ref="N56:N60" si="10">SUM(B56:M56)</f>
        <v>0</v>
      </c>
    </row>
    <row r="57" spans="1:14" x14ac:dyDescent="0.25">
      <c r="A57" s="15" t="s">
        <v>15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0">
        <f t="shared" si="10"/>
        <v>0</v>
      </c>
    </row>
    <row r="58" spans="1:14" x14ac:dyDescent="0.25">
      <c r="A58" s="15" t="s">
        <v>179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0">
        <f t="shared" si="10"/>
        <v>0</v>
      </c>
    </row>
    <row r="59" spans="1:14" x14ac:dyDescent="0.25">
      <c r="A59" s="15" t="s">
        <v>179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6">
        <f t="shared" si="10"/>
        <v>0</v>
      </c>
    </row>
    <row r="60" spans="1:14" x14ac:dyDescent="0.25">
      <c r="A60" s="136" t="s">
        <v>16</v>
      </c>
      <c r="B60" s="131">
        <f t="shared" ref="B60:M60" si="11">SUM(B56:B59)</f>
        <v>0</v>
      </c>
      <c r="C60" s="131">
        <f t="shared" si="11"/>
        <v>0</v>
      </c>
      <c r="D60" s="131">
        <f t="shared" si="11"/>
        <v>0</v>
      </c>
      <c r="E60" s="131">
        <f t="shared" si="11"/>
        <v>0</v>
      </c>
      <c r="F60" s="131">
        <f t="shared" si="11"/>
        <v>0</v>
      </c>
      <c r="G60" s="131">
        <f t="shared" si="11"/>
        <v>0</v>
      </c>
      <c r="H60" s="131">
        <f t="shared" si="11"/>
        <v>0</v>
      </c>
      <c r="I60" s="131">
        <f t="shared" si="11"/>
        <v>0</v>
      </c>
      <c r="J60" s="131">
        <f t="shared" si="11"/>
        <v>0</v>
      </c>
      <c r="K60" s="131">
        <f t="shared" si="11"/>
        <v>0</v>
      </c>
      <c r="L60" s="131">
        <f t="shared" si="11"/>
        <v>0</v>
      </c>
      <c r="M60" s="131">
        <f t="shared" si="11"/>
        <v>0</v>
      </c>
      <c r="N60" s="131">
        <f t="shared" si="10"/>
        <v>0</v>
      </c>
    </row>
    <row r="61" spans="1:14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0"/>
    </row>
    <row r="62" spans="1:14" x14ac:dyDescent="0.25">
      <c r="A62" s="136" t="s">
        <v>17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0"/>
    </row>
    <row r="63" spans="1:14" x14ac:dyDescent="0.25">
      <c r="A63" s="15" t="s">
        <v>18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0">
        <f t="shared" ref="N63:N78" si="12">SUM(B63:M63)</f>
        <v>0</v>
      </c>
    </row>
    <row r="64" spans="1:14" x14ac:dyDescent="0.25">
      <c r="A64" s="15" t="s">
        <v>19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0">
        <f t="shared" si="12"/>
        <v>0</v>
      </c>
    </row>
    <row r="65" spans="1:14" x14ac:dyDescent="0.25">
      <c r="A65" s="15" t="s">
        <v>20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0">
        <f t="shared" si="12"/>
        <v>0</v>
      </c>
    </row>
    <row r="66" spans="1:14" x14ac:dyDescent="0.25">
      <c r="A66" s="15" t="s">
        <v>21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0">
        <f t="shared" si="12"/>
        <v>0</v>
      </c>
    </row>
    <row r="67" spans="1:14" x14ac:dyDescent="0.25">
      <c r="A67" s="15" t="s">
        <v>22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0">
        <f t="shared" si="12"/>
        <v>0</v>
      </c>
    </row>
    <row r="68" spans="1:14" x14ac:dyDescent="0.25">
      <c r="A68" s="15" t="s">
        <v>23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0">
        <f t="shared" si="12"/>
        <v>0</v>
      </c>
    </row>
    <row r="69" spans="1:14" x14ac:dyDescent="0.25">
      <c r="A69" s="15" t="s">
        <v>24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0">
        <f t="shared" si="12"/>
        <v>0</v>
      </c>
    </row>
    <row r="70" spans="1:14" x14ac:dyDescent="0.25">
      <c r="A70" s="15" t="s">
        <v>25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0">
        <f t="shared" si="12"/>
        <v>0</v>
      </c>
    </row>
    <row r="71" spans="1:14" x14ac:dyDescent="0.25">
      <c r="A71" s="15" t="s">
        <v>26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0">
        <f t="shared" si="12"/>
        <v>0</v>
      </c>
    </row>
    <row r="72" spans="1:14" x14ac:dyDescent="0.25">
      <c r="A72" s="15" t="s">
        <v>27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0">
        <f t="shared" si="12"/>
        <v>0</v>
      </c>
    </row>
    <row r="73" spans="1:14" x14ac:dyDescent="0.25">
      <c r="A73" s="15" t="s">
        <v>28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0">
        <f t="shared" si="12"/>
        <v>0</v>
      </c>
    </row>
    <row r="74" spans="1:14" x14ac:dyDescent="0.25">
      <c r="A74" s="15" t="s">
        <v>29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0">
        <f t="shared" si="12"/>
        <v>0</v>
      </c>
    </row>
    <row r="75" spans="1:14" x14ac:dyDescent="0.25">
      <c r="A75" s="15" t="s">
        <v>30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0">
        <f t="shared" si="12"/>
        <v>0</v>
      </c>
    </row>
    <row r="76" spans="1:14" x14ac:dyDescent="0.25">
      <c r="A76" s="15" t="s">
        <v>31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0">
        <f t="shared" si="12"/>
        <v>0</v>
      </c>
    </row>
    <row r="77" spans="1:14" x14ac:dyDescent="0.25">
      <c r="A77" s="15" t="s">
        <v>32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6">
        <f t="shared" si="12"/>
        <v>0</v>
      </c>
    </row>
    <row r="78" spans="1:14" x14ac:dyDescent="0.25">
      <c r="A78" s="136" t="s">
        <v>33</v>
      </c>
      <c r="B78" s="131">
        <f t="shared" ref="B78:M78" si="13">SUM(B63:B77)</f>
        <v>0</v>
      </c>
      <c r="C78" s="131">
        <f t="shared" si="13"/>
        <v>0</v>
      </c>
      <c r="D78" s="131">
        <f t="shared" si="13"/>
        <v>0</v>
      </c>
      <c r="E78" s="131">
        <f t="shared" si="13"/>
        <v>0</v>
      </c>
      <c r="F78" s="131">
        <f t="shared" si="13"/>
        <v>0</v>
      </c>
      <c r="G78" s="131">
        <f t="shared" si="13"/>
        <v>0</v>
      </c>
      <c r="H78" s="131">
        <f t="shared" si="13"/>
        <v>0</v>
      </c>
      <c r="I78" s="131">
        <f t="shared" si="13"/>
        <v>0</v>
      </c>
      <c r="J78" s="131">
        <f t="shared" si="13"/>
        <v>0</v>
      </c>
      <c r="K78" s="131">
        <f t="shared" si="13"/>
        <v>0</v>
      </c>
      <c r="L78" s="131">
        <f t="shared" si="13"/>
        <v>0</v>
      </c>
      <c r="M78" s="131">
        <f t="shared" si="13"/>
        <v>0</v>
      </c>
      <c r="N78" s="131">
        <f t="shared" si="12"/>
        <v>0</v>
      </c>
    </row>
    <row r="79" spans="1:14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0"/>
    </row>
    <row r="80" spans="1:14" x14ac:dyDescent="0.25">
      <c r="A80" s="136" t="s">
        <v>34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0"/>
    </row>
    <row r="81" spans="1:14" x14ac:dyDescent="0.25">
      <c r="A81" s="15" t="s">
        <v>35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0">
        <f t="shared" ref="N81:N89" si="14">SUM(B81:M81)</f>
        <v>0</v>
      </c>
    </row>
    <row r="82" spans="1:14" x14ac:dyDescent="0.25">
      <c r="A82" s="15" t="s">
        <v>36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0">
        <f t="shared" si="14"/>
        <v>0</v>
      </c>
    </row>
    <row r="83" spans="1:14" x14ac:dyDescent="0.25">
      <c r="A83" s="15" t="s">
        <v>37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0">
        <f t="shared" si="14"/>
        <v>0</v>
      </c>
    </row>
    <row r="84" spans="1:14" x14ac:dyDescent="0.25">
      <c r="A84" s="15" t="s">
        <v>38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0">
        <f t="shared" si="14"/>
        <v>0</v>
      </c>
    </row>
    <row r="85" spans="1:14" x14ac:dyDescent="0.25">
      <c r="A85" s="15" t="s">
        <v>39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0">
        <f t="shared" si="14"/>
        <v>0</v>
      </c>
    </row>
    <row r="86" spans="1:14" x14ac:dyDescent="0.25">
      <c r="A86" s="15" t="s">
        <v>40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0">
        <f t="shared" si="14"/>
        <v>0</v>
      </c>
    </row>
    <row r="87" spans="1:14" x14ac:dyDescent="0.25">
      <c r="A87" s="15" t="s">
        <v>41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0">
        <f t="shared" si="14"/>
        <v>0</v>
      </c>
    </row>
    <row r="88" spans="1:14" x14ac:dyDescent="0.25">
      <c r="A88" s="15" t="s">
        <v>42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6">
        <f t="shared" si="14"/>
        <v>0</v>
      </c>
    </row>
    <row r="89" spans="1:14" x14ac:dyDescent="0.25">
      <c r="A89" s="136" t="s">
        <v>43</v>
      </c>
      <c r="B89" s="131">
        <f t="shared" ref="B89:M89" si="15">SUM(B81:B88)</f>
        <v>0</v>
      </c>
      <c r="C89" s="131">
        <f t="shared" si="15"/>
        <v>0</v>
      </c>
      <c r="D89" s="131">
        <f t="shared" si="15"/>
        <v>0</v>
      </c>
      <c r="E89" s="131">
        <f t="shared" si="15"/>
        <v>0</v>
      </c>
      <c r="F89" s="131">
        <f t="shared" si="15"/>
        <v>0</v>
      </c>
      <c r="G89" s="131">
        <f t="shared" si="15"/>
        <v>0</v>
      </c>
      <c r="H89" s="131">
        <f t="shared" si="15"/>
        <v>0</v>
      </c>
      <c r="I89" s="131">
        <f t="shared" si="15"/>
        <v>0</v>
      </c>
      <c r="J89" s="131">
        <f t="shared" si="15"/>
        <v>0</v>
      </c>
      <c r="K89" s="131">
        <f t="shared" si="15"/>
        <v>0</v>
      </c>
      <c r="L89" s="131">
        <f t="shared" si="15"/>
        <v>0</v>
      </c>
      <c r="M89" s="131">
        <f t="shared" si="15"/>
        <v>0</v>
      </c>
      <c r="N89" s="131">
        <f t="shared" si="14"/>
        <v>0</v>
      </c>
    </row>
    <row r="90" spans="1:14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10"/>
    </row>
    <row r="91" spans="1:14" x14ac:dyDescent="0.25">
      <c r="A91" s="136" t="s">
        <v>44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0"/>
    </row>
    <row r="92" spans="1:14" x14ac:dyDescent="0.25">
      <c r="A92" s="15" t="s">
        <v>45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0">
        <f t="shared" ref="N92:N96" si="16">SUM(B92:M92)</f>
        <v>0</v>
      </c>
    </row>
    <row r="93" spans="1:14" x14ac:dyDescent="0.25">
      <c r="A93" s="15" t="s">
        <v>46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0">
        <f t="shared" si="16"/>
        <v>0</v>
      </c>
    </row>
    <row r="94" spans="1:14" x14ac:dyDescent="0.25">
      <c r="A94" s="15" t="s">
        <v>47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0">
        <f t="shared" si="16"/>
        <v>0</v>
      </c>
    </row>
    <row r="95" spans="1:14" x14ac:dyDescent="0.25">
      <c r="A95" s="15" t="s">
        <v>48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6">
        <f t="shared" si="16"/>
        <v>0</v>
      </c>
    </row>
    <row r="96" spans="1:14" x14ac:dyDescent="0.25">
      <c r="A96" s="136" t="s">
        <v>49</v>
      </c>
      <c r="B96" s="131">
        <f t="shared" ref="B96:M96" si="17">SUM(B92:B95)</f>
        <v>0</v>
      </c>
      <c r="C96" s="131">
        <f t="shared" si="17"/>
        <v>0</v>
      </c>
      <c r="D96" s="131">
        <f t="shared" si="17"/>
        <v>0</v>
      </c>
      <c r="E96" s="131">
        <f t="shared" si="17"/>
        <v>0</v>
      </c>
      <c r="F96" s="131">
        <f t="shared" si="17"/>
        <v>0</v>
      </c>
      <c r="G96" s="131">
        <f t="shared" si="17"/>
        <v>0</v>
      </c>
      <c r="H96" s="131">
        <f t="shared" si="17"/>
        <v>0</v>
      </c>
      <c r="I96" s="131">
        <f t="shared" si="17"/>
        <v>0</v>
      </c>
      <c r="J96" s="131">
        <f t="shared" si="17"/>
        <v>0</v>
      </c>
      <c r="K96" s="131">
        <f t="shared" si="17"/>
        <v>0</v>
      </c>
      <c r="L96" s="131">
        <f t="shared" si="17"/>
        <v>0</v>
      </c>
      <c r="M96" s="131">
        <f t="shared" si="17"/>
        <v>0</v>
      </c>
      <c r="N96" s="131">
        <f t="shared" si="16"/>
        <v>0</v>
      </c>
    </row>
    <row r="97" spans="1:14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0"/>
    </row>
    <row r="98" spans="1:14" x14ac:dyDescent="0.25">
      <c r="A98" s="136" t="s">
        <v>180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0"/>
    </row>
    <row r="99" spans="1:14" x14ac:dyDescent="0.25">
      <c r="A99" s="15" t="s">
        <v>181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0">
        <f t="shared" ref="N99:N103" si="18">SUM(B99:M99)</f>
        <v>0</v>
      </c>
    </row>
    <row r="100" spans="1:14" x14ac:dyDescent="0.25">
      <c r="A100" s="15" t="s">
        <v>182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0">
        <f t="shared" si="18"/>
        <v>0</v>
      </c>
    </row>
    <row r="101" spans="1:14" x14ac:dyDescent="0.25">
      <c r="A101" s="15" t="s">
        <v>183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0">
        <f t="shared" si="18"/>
        <v>0</v>
      </c>
    </row>
    <row r="102" spans="1:14" x14ac:dyDescent="0.25">
      <c r="A102" s="15" t="s">
        <v>184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6">
        <f t="shared" si="18"/>
        <v>0</v>
      </c>
    </row>
    <row r="103" spans="1:14" x14ac:dyDescent="0.25">
      <c r="A103" s="136" t="s">
        <v>185</v>
      </c>
      <c r="B103" s="131">
        <f t="shared" ref="B103:M103" si="19">SUM(B99:B102)</f>
        <v>0</v>
      </c>
      <c r="C103" s="131">
        <f t="shared" si="19"/>
        <v>0</v>
      </c>
      <c r="D103" s="131">
        <f t="shared" si="19"/>
        <v>0</v>
      </c>
      <c r="E103" s="131">
        <f t="shared" si="19"/>
        <v>0</v>
      </c>
      <c r="F103" s="131">
        <f t="shared" si="19"/>
        <v>0</v>
      </c>
      <c r="G103" s="131">
        <f t="shared" si="19"/>
        <v>0</v>
      </c>
      <c r="H103" s="131">
        <f t="shared" si="19"/>
        <v>0</v>
      </c>
      <c r="I103" s="131">
        <f t="shared" si="19"/>
        <v>0</v>
      </c>
      <c r="J103" s="131">
        <f t="shared" si="19"/>
        <v>0</v>
      </c>
      <c r="K103" s="131">
        <f t="shared" si="19"/>
        <v>0</v>
      </c>
      <c r="L103" s="131">
        <f t="shared" si="19"/>
        <v>0</v>
      </c>
      <c r="M103" s="131">
        <f t="shared" si="19"/>
        <v>0</v>
      </c>
      <c r="N103" s="131">
        <f t="shared" si="18"/>
        <v>0</v>
      </c>
    </row>
    <row r="104" spans="1:14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0"/>
    </row>
    <row r="105" spans="1:14" x14ac:dyDescent="0.25">
      <c r="A105" s="136" t="s">
        <v>50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0"/>
    </row>
    <row r="106" spans="1:14" x14ac:dyDescent="0.25">
      <c r="A106" s="15" t="s">
        <v>51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0">
        <f t="shared" ref="N106:N109" si="20">SUM(B106:M106)</f>
        <v>0</v>
      </c>
    </row>
    <row r="107" spans="1:14" x14ac:dyDescent="0.25">
      <c r="A107" s="15" t="s">
        <v>52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0">
        <f t="shared" si="20"/>
        <v>0</v>
      </c>
    </row>
    <row r="108" spans="1:14" x14ac:dyDescent="0.25">
      <c r="A108" s="15" t="s">
        <v>53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f t="shared" si="20"/>
        <v>0</v>
      </c>
    </row>
    <row r="109" spans="1:14" x14ac:dyDescent="0.25">
      <c r="A109" s="136" t="s">
        <v>54</v>
      </c>
      <c r="B109" s="131">
        <f t="shared" ref="B109:M109" si="21">SUM(B106:B108)</f>
        <v>0</v>
      </c>
      <c r="C109" s="131">
        <f t="shared" si="21"/>
        <v>0</v>
      </c>
      <c r="D109" s="131">
        <f t="shared" si="21"/>
        <v>0</v>
      </c>
      <c r="E109" s="131">
        <f t="shared" si="21"/>
        <v>0</v>
      </c>
      <c r="F109" s="131">
        <f t="shared" si="21"/>
        <v>0</v>
      </c>
      <c r="G109" s="131">
        <f t="shared" si="21"/>
        <v>0</v>
      </c>
      <c r="H109" s="131">
        <f t="shared" si="21"/>
        <v>0</v>
      </c>
      <c r="I109" s="131">
        <f t="shared" si="21"/>
        <v>0</v>
      </c>
      <c r="J109" s="131">
        <f t="shared" si="21"/>
        <v>0</v>
      </c>
      <c r="K109" s="131">
        <f t="shared" si="21"/>
        <v>0</v>
      </c>
      <c r="L109" s="131">
        <f t="shared" si="21"/>
        <v>0</v>
      </c>
      <c r="M109" s="131">
        <f t="shared" si="21"/>
        <v>0</v>
      </c>
      <c r="N109" s="131">
        <f t="shared" si="20"/>
        <v>0</v>
      </c>
    </row>
    <row r="110" spans="1:14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0"/>
    </row>
    <row r="111" spans="1:14" x14ac:dyDescent="0.25">
      <c r="A111" s="136" t="s">
        <v>55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0"/>
    </row>
    <row r="112" spans="1:14" x14ac:dyDescent="0.25">
      <c r="A112" s="15" t="s">
        <v>56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0">
        <f t="shared" ref="N112:N140" si="22">SUM(B112:M112)</f>
        <v>0</v>
      </c>
    </row>
    <row r="113" spans="1:14" x14ac:dyDescent="0.25">
      <c r="A113" s="15" t="s">
        <v>57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0">
        <f t="shared" si="22"/>
        <v>0</v>
      </c>
    </row>
    <row r="114" spans="1:14" x14ac:dyDescent="0.25">
      <c r="A114" s="15" t="s">
        <v>58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0">
        <f t="shared" si="22"/>
        <v>0</v>
      </c>
    </row>
    <row r="115" spans="1:14" x14ac:dyDescent="0.25">
      <c r="A115" s="15" t="s">
        <v>59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0">
        <f t="shared" si="22"/>
        <v>0</v>
      </c>
    </row>
    <row r="116" spans="1:14" x14ac:dyDescent="0.25">
      <c r="A116" s="15" t="s">
        <v>60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0">
        <f t="shared" si="22"/>
        <v>0</v>
      </c>
    </row>
    <row r="117" spans="1:14" x14ac:dyDescent="0.25">
      <c r="A117" s="15" t="s">
        <v>61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0">
        <f t="shared" si="22"/>
        <v>0</v>
      </c>
    </row>
    <row r="118" spans="1:14" x14ac:dyDescent="0.25">
      <c r="A118" s="15" t="s">
        <v>62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0">
        <f t="shared" si="22"/>
        <v>0</v>
      </c>
    </row>
    <row r="119" spans="1:14" x14ac:dyDescent="0.25">
      <c r="A119" s="15" t="s">
        <v>63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0">
        <f t="shared" si="22"/>
        <v>0</v>
      </c>
    </row>
    <row r="120" spans="1:14" x14ac:dyDescent="0.25">
      <c r="A120" s="15" t="s">
        <v>64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0">
        <f t="shared" si="22"/>
        <v>0</v>
      </c>
    </row>
    <row r="121" spans="1:14" x14ac:dyDescent="0.25">
      <c r="A121" s="15" t="s">
        <v>65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0">
        <f t="shared" si="22"/>
        <v>0</v>
      </c>
    </row>
    <row r="122" spans="1:14" x14ac:dyDescent="0.25">
      <c r="A122" s="15" t="s">
        <v>186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0">
        <f t="shared" si="22"/>
        <v>0</v>
      </c>
    </row>
    <row r="123" spans="1:14" x14ac:dyDescent="0.25">
      <c r="A123" s="15" t="s">
        <v>66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0">
        <f t="shared" si="22"/>
        <v>0</v>
      </c>
    </row>
    <row r="124" spans="1:14" x14ac:dyDescent="0.25">
      <c r="A124" s="15" t="s">
        <v>67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0">
        <f t="shared" si="22"/>
        <v>0</v>
      </c>
    </row>
    <row r="125" spans="1:14" x14ac:dyDescent="0.25">
      <c r="A125" s="15" t="s">
        <v>68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0">
        <f t="shared" si="22"/>
        <v>0</v>
      </c>
    </row>
    <row r="126" spans="1:14" x14ac:dyDescent="0.25">
      <c r="A126" s="15" t="s">
        <v>69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0">
        <f t="shared" si="22"/>
        <v>0</v>
      </c>
    </row>
    <row r="127" spans="1:14" x14ac:dyDescent="0.25">
      <c r="A127" s="15" t="s">
        <v>70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0">
        <f t="shared" si="22"/>
        <v>0</v>
      </c>
    </row>
    <row r="128" spans="1:14" x14ac:dyDescent="0.25">
      <c r="A128" s="15" t="s">
        <v>71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0">
        <f t="shared" si="22"/>
        <v>0</v>
      </c>
    </row>
    <row r="129" spans="1:14" x14ac:dyDescent="0.25">
      <c r="A129" s="15" t="s">
        <v>72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0">
        <f t="shared" si="22"/>
        <v>0</v>
      </c>
    </row>
    <row r="130" spans="1:14" x14ac:dyDescent="0.25">
      <c r="A130" s="15" t="s">
        <v>73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0">
        <f t="shared" si="22"/>
        <v>0</v>
      </c>
    </row>
    <row r="131" spans="1:14" x14ac:dyDescent="0.25">
      <c r="A131" s="15" t="s">
        <v>74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0">
        <f t="shared" si="22"/>
        <v>0</v>
      </c>
    </row>
    <row r="132" spans="1:14" x14ac:dyDescent="0.25">
      <c r="A132" s="15" t="s">
        <v>75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0">
        <f t="shared" si="22"/>
        <v>0</v>
      </c>
    </row>
    <row r="133" spans="1:14" x14ac:dyDescent="0.25">
      <c r="A133" s="15" t="s">
        <v>211</v>
      </c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0">
        <f t="shared" si="22"/>
        <v>0</v>
      </c>
    </row>
    <row r="134" spans="1:14" x14ac:dyDescent="0.25">
      <c r="A134" s="15" t="s">
        <v>76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0">
        <f t="shared" si="22"/>
        <v>0</v>
      </c>
    </row>
    <row r="135" spans="1:14" x14ac:dyDescent="0.25">
      <c r="A135" s="15" t="s">
        <v>77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0">
        <f t="shared" si="22"/>
        <v>0</v>
      </c>
    </row>
    <row r="136" spans="1:14" x14ac:dyDescent="0.25">
      <c r="A136" s="15" t="s">
        <v>78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0">
        <f t="shared" si="22"/>
        <v>0</v>
      </c>
    </row>
    <row r="137" spans="1:14" x14ac:dyDescent="0.25">
      <c r="A137" s="15" t="s">
        <v>79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0">
        <f t="shared" si="22"/>
        <v>0</v>
      </c>
    </row>
    <row r="138" spans="1:14" x14ac:dyDescent="0.25">
      <c r="A138" s="15" t="s">
        <v>80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0">
        <f t="shared" si="22"/>
        <v>0</v>
      </c>
    </row>
    <row r="139" spans="1:14" x14ac:dyDescent="0.25">
      <c r="A139" s="15" t="s">
        <v>81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6">
        <f t="shared" si="22"/>
        <v>0</v>
      </c>
    </row>
    <row r="140" spans="1:14" x14ac:dyDescent="0.25">
      <c r="A140" s="136" t="s">
        <v>82</v>
      </c>
      <c r="B140" s="131">
        <f t="shared" ref="B140:M140" si="23">SUM(B112:B139)</f>
        <v>0</v>
      </c>
      <c r="C140" s="131">
        <f t="shared" si="23"/>
        <v>0</v>
      </c>
      <c r="D140" s="131">
        <f t="shared" si="23"/>
        <v>0</v>
      </c>
      <c r="E140" s="131">
        <f t="shared" si="23"/>
        <v>0</v>
      </c>
      <c r="F140" s="131">
        <f t="shared" si="23"/>
        <v>0</v>
      </c>
      <c r="G140" s="131">
        <f t="shared" si="23"/>
        <v>0</v>
      </c>
      <c r="H140" s="131">
        <f t="shared" si="23"/>
        <v>0</v>
      </c>
      <c r="I140" s="131">
        <f t="shared" si="23"/>
        <v>0</v>
      </c>
      <c r="J140" s="131">
        <f t="shared" si="23"/>
        <v>0</v>
      </c>
      <c r="K140" s="131">
        <f t="shared" si="23"/>
        <v>0</v>
      </c>
      <c r="L140" s="131">
        <f t="shared" si="23"/>
        <v>0</v>
      </c>
      <c r="M140" s="131">
        <f t="shared" si="23"/>
        <v>0</v>
      </c>
      <c r="N140" s="131">
        <f t="shared" si="22"/>
        <v>0</v>
      </c>
    </row>
    <row r="141" spans="1:14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0"/>
    </row>
    <row r="142" spans="1:14" x14ac:dyDescent="0.25">
      <c r="A142" s="136" t="s">
        <v>83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0"/>
    </row>
    <row r="143" spans="1:14" x14ac:dyDescent="0.25">
      <c r="A143" s="15" t="s">
        <v>84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6">
        <f t="shared" ref="N143:N144" si="24">SUM(B143:M143)</f>
        <v>0</v>
      </c>
    </row>
    <row r="144" spans="1:14" x14ac:dyDescent="0.25">
      <c r="A144" s="136" t="s">
        <v>85</v>
      </c>
      <c r="B144" s="131">
        <f t="shared" ref="B144:M144" si="25">SUM(B143)</f>
        <v>0</v>
      </c>
      <c r="C144" s="131">
        <f t="shared" si="25"/>
        <v>0</v>
      </c>
      <c r="D144" s="131">
        <f t="shared" si="25"/>
        <v>0</v>
      </c>
      <c r="E144" s="131">
        <f t="shared" si="25"/>
        <v>0</v>
      </c>
      <c r="F144" s="131">
        <f t="shared" si="25"/>
        <v>0</v>
      </c>
      <c r="G144" s="131">
        <f t="shared" si="25"/>
        <v>0</v>
      </c>
      <c r="H144" s="131">
        <f t="shared" si="25"/>
        <v>0</v>
      </c>
      <c r="I144" s="131">
        <f t="shared" si="25"/>
        <v>0</v>
      </c>
      <c r="J144" s="131">
        <f t="shared" si="25"/>
        <v>0</v>
      </c>
      <c r="K144" s="131">
        <f t="shared" si="25"/>
        <v>0</v>
      </c>
      <c r="L144" s="131">
        <f t="shared" si="25"/>
        <v>0</v>
      </c>
      <c r="M144" s="131">
        <f t="shared" si="25"/>
        <v>0</v>
      </c>
      <c r="N144" s="131">
        <f t="shared" si="24"/>
        <v>0</v>
      </c>
    </row>
    <row r="145" spans="1:14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0"/>
    </row>
    <row r="146" spans="1:14" ht="21" x14ac:dyDescent="0.35">
      <c r="A146" s="123" t="s">
        <v>86</v>
      </c>
      <c r="B146" s="137">
        <f t="shared" ref="B146:N146" si="26">B60+B78+B89+B96+B103+B109+B140+B144</f>
        <v>0</v>
      </c>
      <c r="C146" s="137">
        <f t="shared" si="26"/>
        <v>0</v>
      </c>
      <c r="D146" s="137">
        <f t="shared" si="26"/>
        <v>0</v>
      </c>
      <c r="E146" s="137">
        <f t="shared" si="26"/>
        <v>0</v>
      </c>
      <c r="F146" s="137">
        <f t="shared" si="26"/>
        <v>0</v>
      </c>
      <c r="G146" s="137">
        <f t="shared" si="26"/>
        <v>0</v>
      </c>
      <c r="H146" s="137">
        <f t="shared" si="26"/>
        <v>0</v>
      </c>
      <c r="I146" s="137">
        <f t="shared" si="26"/>
        <v>0</v>
      </c>
      <c r="J146" s="137">
        <f t="shared" si="26"/>
        <v>0</v>
      </c>
      <c r="K146" s="137">
        <f t="shared" si="26"/>
        <v>0</v>
      </c>
      <c r="L146" s="137">
        <f t="shared" si="26"/>
        <v>0</v>
      </c>
      <c r="M146" s="137">
        <f t="shared" si="26"/>
        <v>0</v>
      </c>
      <c r="N146" s="137">
        <f t="shared" si="26"/>
        <v>0</v>
      </c>
    </row>
    <row r="147" spans="1:14" ht="21" x14ac:dyDescent="0.35">
      <c r="A147" s="123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</row>
    <row r="148" spans="1:14" ht="21" x14ac:dyDescent="0.35">
      <c r="A148" s="123" t="s">
        <v>276</v>
      </c>
      <c r="B148" s="161">
        <f>B52-B146</f>
        <v>0</v>
      </c>
      <c r="C148" s="161">
        <f t="shared" ref="C148:M148" si="27">C52-C146</f>
        <v>0</v>
      </c>
      <c r="D148" s="161">
        <f t="shared" si="27"/>
        <v>0</v>
      </c>
      <c r="E148" s="161">
        <f t="shared" si="27"/>
        <v>0</v>
      </c>
      <c r="F148" s="161">
        <f t="shared" si="27"/>
        <v>0</v>
      </c>
      <c r="G148" s="161">
        <f t="shared" si="27"/>
        <v>0</v>
      </c>
      <c r="H148" s="161">
        <f t="shared" si="27"/>
        <v>0</v>
      </c>
      <c r="I148" s="161">
        <f t="shared" si="27"/>
        <v>0</v>
      </c>
      <c r="J148" s="161">
        <f t="shared" si="27"/>
        <v>0</v>
      </c>
      <c r="K148" s="161">
        <f t="shared" si="27"/>
        <v>0</v>
      </c>
      <c r="L148" s="161">
        <f t="shared" si="27"/>
        <v>0</v>
      </c>
      <c r="M148" s="161">
        <f t="shared" si="27"/>
        <v>0</v>
      </c>
      <c r="N148" s="137">
        <f t="shared" ref="N148" si="28">SUM(B148:M148)</f>
        <v>0</v>
      </c>
    </row>
    <row r="149" spans="1:14" ht="21" x14ac:dyDescent="0.35">
      <c r="A149" s="123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</row>
    <row r="150" spans="1:14" ht="21" x14ac:dyDescent="0.35">
      <c r="A150" s="123" t="s">
        <v>87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0"/>
    </row>
    <row r="151" spans="1:14" x14ac:dyDescent="0.25">
      <c r="A151" s="15" t="s">
        <v>88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0">
        <f t="shared" ref="N151:N154" si="29">SUM(B151:M151)</f>
        <v>0</v>
      </c>
    </row>
    <row r="152" spans="1:14" x14ac:dyDescent="0.25">
      <c r="A152" s="15" t="s">
        <v>89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0">
        <f t="shared" si="29"/>
        <v>0</v>
      </c>
    </row>
    <row r="153" spans="1:14" x14ac:dyDescent="0.25">
      <c r="A153" s="15" t="s">
        <v>90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6">
        <f t="shared" si="29"/>
        <v>0</v>
      </c>
    </row>
    <row r="154" spans="1:14" x14ac:dyDescent="0.25">
      <c r="A154" s="136" t="s">
        <v>91</v>
      </c>
      <c r="B154" s="131">
        <f t="shared" ref="B154:M154" si="30">SUM(B151:B153)</f>
        <v>0</v>
      </c>
      <c r="C154" s="131">
        <f t="shared" si="30"/>
        <v>0</v>
      </c>
      <c r="D154" s="131">
        <f t="shared" si="30"/>
        <v>0</v>
      </c>
      <c r="E154" s="131">
        <f t="shared" si="30"/>
        <v>0</v>
      </c>
      <c r="F154" s="131">
        <f t="shared" si="30"/>
        <v>0</v>
      </c>
      <c r="G154" s="131">
        <f t="shared" si="30"/>
        <v>0</v>
      </c>
      <c r="H154" s="131">
        <f t="shared" si="30"/>
        <v>0</v>
      </c>
      <c r="I154" s="131">
        <f t="shared" si="30"/>
        <v>0</v>
      </c>
      <c r="J154" s="131">
        <f t="shared" si="30"/>
        <v>0</v>
      </c>
      <c r="K154" s="131">
        <f t="shared" si="30"/>
        <v>0</v>
      </c>
      <c r="L154" s="131">
        <f t="shared" si="30"/>
        <v>0</v>
      </c>
      <c r="M154" s="131">
        <f t="shared" si="30"/>
        <v>0</v>
      </c>
      <c r="N154" s="131">
        <f t="shared" si="29"/>
        <v>0</v>
      </c>
    </row>
    <row r="155" spans="1:14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0"/>
    </row>
    <row r="156" spans="1:14" ht="21" x14ac:dyDescent="0.35">
      <c r="A156" s="123" t="s">
        <v>92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0"/>
    </row>
    <row r="157" spans="1:14" x14ac:dyDescent="0.25">
      <c r="A157" s="15" t="s">
        <v>93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0">
        <f t="shared" ref="N157:N163" si="31">SUM(B157:M157)</f>
        <v>0</v>
      </c>
    </row>
    <row r="158" spans="1:14" x14ac:dyDescent="0.25">
      <c r="A158" s="15" t="s">
        <v>94</v>
      </c>
      <c r="B158" s="13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0">
        <f t="shared" si="31"/>
        <v>0</v>
      </c>
    </row>
    <row r="159" spans="1:14" x14ac:dyDescent="0.25">
      <c r="A159" s="15" t="s">
        <v>95</v>
      </c>
      <c r="B159" s="13">
        <v>0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0">
        <f t="shared" si="31"/>
        <v>0</v>
      </c>
    </row>
    <row r="160" spans="1:14" x14ac:dyDescent="0.25">
      <c r="A160" s="15" t="s">
        <v>96</v>
      </c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0">
        <f t="shared" si="31"/>
        <v>0</v>
      </c>
    </row>
    <row r="161" spans="1:14" x14ac:dyDescent="0.25">
      <c r="A161" s="15" t="s">
        <v>96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0">
        <f t="shared" si="31"/>
        <v>0</v>
      </c>
    </row>
    <row r="162" spans="1:14" x14ac:dyDescent="0.25">
      <c r="A162" s="15" t="s">
        <v>263</v>
      </c>
      <c r="B162" s="14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6">
        <f t="shared" si="31"/>
        <v>0</v>
      </c>
    </row>
    <row r="163" spans="1:14" x14ac:dyDescent="0.25">
      <c r="A163" s="136" t="s">
        <v>97</v>
      </c>
      <c r="B163" s="131">
        <f t="shared" ref="B163:M163" si="32">SUM(B157:B162)</f>
        <v>0</v>
      </c>
      <c r="C163" s="131">
        <f t="shared" si="32"/>
        <v>0</v>
      </c>
      <c r="D163" s="131">
        <f t="shared" si="32"/>
        <v>0</v>
      </c>
      <c r="E163" s="131">
        <f t="shared" si="32"/>
        <v>0</v>
      </c>
      <c r="F163" s="131">
        <f t="shared" si="32"/>
        <v>0</v>
      </c>
      <c r="G163" s="131">
        <f t="shared" si="32"/>
        <v>0</v>
      </c>
      <c r="H163" s="131">
        <f t="shared" si="32"/>
        <v>0</v>
      </c>
      <c r="I163" s="131">
        <f t="shared" si="32"/>
        <v>0</v>
      </c>
      <c r="J163" s="131">
        <f t="shared" si="32"/>
        <v>0</v>
      </c>
      <c r="K163" s="131">
        <f t="shared" si="32"/>
        <v>0</v>
      </c>
      <c r="L163" s="131">
        <f t="shared" si="32"/>
        <v>0</v>
      </c>
      <c r="M163" s="131">
        <f t="shared" si="32"/>
        <v>0</v>
      </c>
      <c r="N163" s="131">
        <f t="shared" si="31"/>
        <v>0</v>
      </c>
    </row>
    <row r="164" spans="1:14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0"/>
    </row>
    <row r="165" spans="1:14" ht="21" x14ac:dyDescent="0.35">
      <c r="A165" s="123" t="s">
        <v>207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0"/>
    </row>
    <row r="166" spans="1:14" x14ac:dyDescent="0.25">
      <c r="A166" s="136" t="s">
        <v>208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0"/>
    </row>
    <row r="167" spans="1:14" x14ac:dyDescent="0.25">
      <c r="A167" s="15" t="s">
        <v>103</v>
      </c>
      <c r="B167" s="13">
        <v>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0">
        <f t="shared" ref="N167:N175" si="33">SUM(B167:M167)</f>
        <v>0</v>
      </c>
    </row>
    <row r="168" spans="1:14" x14ac:dyDescent="0.25">
      <c r="A168" s="15" t="s">
        <v>104</v>
      </c>
      <c r="B168" s="13">
        <v>0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0">
        <f t="shared" si="33"/>
        <v>0</v>
      </c>
    </row>
    <row r="169" spans="1:14" x14ac:dyDescent="0.25">
      <c r="A169" s="15" t="s">
        <v>201</v>
      </c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0">
        <f t="shared" ref="N169:N172" si="34">SUM(B169:M169)</f>
        <v>0</v>
      </c>
    </row>
    <row r="170" spans="1:14" x14ac:dyDescent="0.25">
      <c r="A170" s="15" t="s">
        <v>202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0">
        <f t="shared" si="34"/>
        <v>0</v>
      </c>
    </row>
    <row r="171" spans="1:14" x14ac:dyDescent="0.25">
      <c r="A171" s="15" t="s">
        <v>204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0">
        <f t="shared" si="34"/>
        <v>0</v>
      </c>
    </row>
    <row r="172" spans="1:14" x14ac:dyDescent="0.25">
      <c r="A172" s="15" t="s">
        <v>203</v>
      </c>
      <c r="B172" s="13">
        <v>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0">
        <f t="shared" si="34"/>
        <v>0</v>
      </c>
    </row>
    <row r="173" spans="1:14" x14ac:dyDescent="0.25">
      <c r="A173" s="15" t="s">
        <v>205</v>
      </c>
      <c r="B173" s="13"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0">
        <f t="shared" ref="N173" si="35">SUM(B173:M173)</f>
        <v>0</v>
      </c>
    </row>
    <row r="174" spans="1:14" x14ac:dyDescent="0.25">
      <c r="A174" s="15" t="s">
        <v>206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6">
        <f t="shared" si="33"/>
        <v>0</v>
      </c>
    </row>
    <row r="175" spans="1:14" x14ac:dyDescent="0.25">
      <c r="A175" s="136" t="s">
        <v>105</v>
      </c>
      <c r="B175" s="131">
        <f t="shared" ref="B175:M175" si="36">SUM(B167:B174)</f>
        <v>0</v>
      </c>
      <c r="C175" s="131">
        <f t="shared" si="36"/>
        <v>0</v>
      </c>
      <c r="D175" s="131">
        <f t="shared" si="36"/>
        <v>0</v>
      </c>
      <c r="E175" s="131">
        <f t="shared" si="36"/>
        <v>0</v>
      </c>
      <c r="F175" s="131">
        <f t="shared" si="36"/>
        <v>0</v>
      </c>
      <c r="G175" s="131">
        <f t="shared" si="36"/>
        <v>0</v>
      </c>
      <c r="H175" s="131">
        <f t="shared" si="36"/>
        <v>0</v>
      </c>
      <c r="I175" s="131">
        <f t="shared" si="36"/>
        <v>0</v>
      </c>
      <c r="J175" s="131">
        <f t="shared" si="36"/>
        <v>0</v>
      </c>
      <c r="K175" s="131">
        <f t="shared" si="36"/>
        <v>0</v>
      </c>
      <c r="L175" s="131">
        <f t="shared" si="36"/>
        <v>0</v>
      </c>
      <c r="M175" s="131">
        <f t="shared" si="36"/>
        <v>0</v>
      </c>
      <c r="N175" s="131">
        <f t="shared" si="33"/>
        <v>0</v>
      </c>
    </row>
    <row r="176" spans="1:14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0"/>
    </row>
    <row r="177" spans="1:14" x14ac:dyDescent="0.25">
      <c r="A177" s="136" t="s">
        <v>209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0"/>
    </row>
    <row r="178" spans="1:14" x14ac:dyDescent="0.25">
      <c r="A178" s="15" t="s">
        <v>113</v>
      </c>
      <c r="B178" s="13">
        <v>0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0">
        <f t="shared" ref="N178:N183" si="37">SUM(B178:M178)</f>
        <v>0</v>
      </c>
    </row>
    <row r="179" spans="1:14" x14ac:dyDescent="0.25">
      <c r="A179" s="15" t="s">
        <v>113</v>
      </c>
      <c r="B179" s="13">
        <v>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0">
        <f t="shared" si="37"/>
        <v>0</v>
      </c>
    </row>
    <row r="180" spans="1:14" x14ac:dyDescent="0.25">
      <c r="A180" s="15" t="s">
        <v>199</v>
      </c>
      <c r="B180" s="13">
        <v>0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0">
        <f t="shared" si="37"/>
        <v>0</v>
      </c>
    </row>
    <row r="181" spans="1:14" x14ac:dyDescent="0.25">
      <c r="A181" s="15" t="s">
        <v>200</v>
      </c>
      <c r="B181" s="13">
        <v>0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0">
        <f t="shared" si="37"/>
        <v>0</v>
      </c>
    </row>
    <row r="182" spans="1:14" x14ac:dyDescent="0.25">
      <c r="A182" s="15" t="s">
        <v>200</v>
      </c>
      <c r="B182" s="14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6">
        <f t="shared" si="37"/>
        <v>0</v>
      </c>
    </row>
    <row r="183" spans="1:14" x14ac:dyDescent="0.25">
      <c r="A183" s="136" t="s">
        <v>106</v>
      </c>
      <c r="B183" s="131">
        <f t="shared" ref="B183:M183" si="38">SUM(B178:B182)</f>
        <v>0</v>
      </c>
      <c r="C183" s="131">
        <f t="shared" si="38"/>
        <v>0</v>
      </c>
      <c r="D183" s="131">
        <f t="shared" si="38"/>
        <v>0</v>
      </c>
      <c r="E183" s="131">
        <f t="shared" si="38"/>
        <v>0</v>
      </c>
      <c r="F183" s="131">
        <f t="shared" si="38"/>
        <v>0</v>
      </c>
      <c r="G183" s="131">
        <f t="shared" si="38"/>
        <v>0</v>
      </c>
      <c r="H183" s="131">
        <f t="shared" si="38"/>
        <v>0</v>
      </c>
      <c r="I183" s="131">
        <f t="shared" si="38"/>
        <v>0</v>
      </c>
      <c r="J183" s="131">
        <f t="shared" si="38"/>
        <v>0</v>
      </c>
      <c r="K183" s="131">
        <f t="shared" si="38"/>
        <v>0</v>
      </c>
      <c r="L183" s="131">
        <f t="shared" si="38"/>
        <v>0</v>
      </c>
      <c r="M183" s="131">
        <f t="shared" si="38"/>
        <v>0</v>
      </c>
      <c r="N183" s="131">
        <f t="shared" si="37"/>
        <v>0</v>
      </c>
    </row>
    <row r="184" spans="1:14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0"/>
    </row>
    <row r="185" spans="1:14" x14ac:dyDescent="0.25">
      <c r="A185" s="136" t="s">
        <v>210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0"/>
    </row>
    <row r="186" spans="1:14" x14ac:dyDescent="0.25">
      <c r="A186" s="139" t="s">
        <v>107</v>
      </c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0">
        <f t="shared" ref="N186:N188" si="39">SUM(B186:M186)</f>
        <v>0</v>
      </c>
    </row>
    <row r="187" spans="1:14" x14ac:dyDescent="0.25">
      <c r="A187" s="139" t="s">
        <v>108</v>
      </c>
      <c r="B187" s="14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6">
        <f t="shared" si="39"/>
        <v>0</v>
      </c>
    </row>
    <row r="188" spans="1:14" x14ac:dyDescent="0.25">
      <c r="A188" s="136" t="s">
        <v>109</v>
      </c>
      <c r="B188" s="131">
        <f t="shared" ref="B188:M188" si="40">SUM(B186:B187)</f>
        <v>0</v>
      </c>
      <c r="C188" s="131">
        <f t="shared" si="40"/>
        <v>0</v>
      </c>
      <c r="D188" s="131">
        <f t="shared" si="40"/>
        <v>0</v>
      </c>
      <c r="E188" s="131">
        <f t="shared" si="40"/>
        <v>0</v>
      </c>
      <c r="F188" s="131">
        <f t="shared" si="40"/>
        <v>0</v>
      </c>
      <c r="G188" s="131">
        <f t="shared" si="40"/>
        <v>0</v>
      </c>
      <c r="H188" s="131">
        <f t="shared" si="40"/>
        <v>0</v>
      </c>
      <c r="I188" s="131">
        <f t="shared" si="40"/>
        <v>0</v>
      </c>
      <c r="J188" s="131">
        <f t="shared" si="40"/>
        <v>0</v>
      </c>
      <c r="K188" s="131">
        <f t="shared" si="40"/>
        <v>0</v>
      </c>
      <c r="L188" s="131">
        <f t="shared" si="40"/>
        <v>0</v>
      </c>
      <c r="M188" s="131">
        <f t="shared" si="40"/>
        <v>0</v>
      </c>
      <c r="N188" s="131">
        <f t="shared" si="39"/>
        <v>0</v>
      </c>
    </row>
    <row r="189" spans="1:14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0"/>
    </row>
    <row r="190" spans="1:14" s="28" customFormat="1" ht="18.75" x14ac:dyDescent="0.3">
      <c r="A190" s="124" t="s">
        <v>110</v>
      </c>
      <c r="B190" s="162">
        <v>0</v>
      </c>
      <c r="C190" s="163">
        <f>B192</f>
        <v>0</v>
      </c>
      <c r="D190" s="163">
        <f t="shared" ref="D190:M190" si="41">C192</f>
        <v>0</v>
      </c>
      <c r="E190" s="163">
        <f t="shared" si="41"/>
        <v>0</v>
      </c>
      <c r="F190" s="163">
        <f t="shared" si="41"/>
        <v>0</v>
      </c>
      <c r="G190" s="163">
        <f t="shared" si="41"/>
        <v>0</v>
      </c>
      <c r="H190" s="163">
        <f t="shared" si="41"/>
        <v>0</v>
      </c>
      <c r="I190" s="163">
        <f t="shared" si="41"/>
        <v>0</v>
      </c>
      <c r="J190" s="163">
        <f t="shared" si="41"/>
        <v>0</v>
      </c>
      <c r="K190" s="163">
        <f t="shared" si="41"/>
        <v>0</v>
      </c>
      <c r="L190" s="163">
        <f t="shared" si="41"/>
        <v>0</v>
      </c>
      <c r="M190" s="163">
        <f t="shared" si="41"/>
        <v>0</v>
      </c>
      <c r="N190" s="164">
        <f>B190</f>
        <v>0</v>
      </c>
    </row>
    <row r="191" spans="1:14" s="27" customFormat="1" ht="18.75" x14ac:dyDescent="0.3">
      <c r="A191" s="165" t="s">
        <v>111</v>
      </c>
      <c r="B191" s="164">
        <f t="shared" ref="B191:M191" si="42">B52-B146+B154-B163+B175+B183+B188</f>
        <v>0</v>
      </c>
      <c r="C191" s="164">
        <f t="shared" si="42"/>
        <v>0</v>
      </c>
      <c r="D191" s="164">
        <f t="shared" si="42"/>
        <v>0</v>
      </c>
      <c r="E191" s="164">
        <f t="shared" si="42"/>
        <v>0</v>
      </c>
      <c r="F191" s="164">
        <f t="shared" si="42"/>
        <v>0</v>
      </c>
      <c r="G191" s="164">
        <f t="shared" si="42"/>
        <v>0</v>
      </c>
      <c r="H191" s="164">
        <f t="shared" si="42"/>
        <v>0</v>
      </c>
      <c r="I191" s="164">
        <f t="shared" si="42"/>
        <v>0</v>
      </c>
      <c r="J191" s="164">
        <f t="shared" si="42"/>
        <v>0</v>
      </c>
      <c r="K191" s="164">
        <f t="shared" si="42"/>
        <v>0</v>
      </c>
      <c r="L191" s="164">
        <f t="shared" si="42"/>
        <v>0</v>
      </c>
      <c r="M191" s="164">
        <f t="shared" si="42"/>
        <v>0</v>
      </c>
      <c r="N191" s="164">
        <f>SUM(B191:M191)</f>
        <v>0</v>
      </c>
    </row>
    <row r="192" spans="1:14" s="28" customFormat="1" ht="18.75" x14ac:dyDescent="0.3">
      <c r="A192" s="124" t="s">
        <v>112</v>
      </c>
      <c r="B192" s="163">
        <f>SUM(B190:B191)</f>
        <v>0</v>
      </c>
      <c r="C192" s="163">
        <f t="shared" ref="C192:M192" si="43">SUM(C190:C191)</f>
        <v>0</v>
      </c>
      <c r="D192" s="163">
        <f t="shared" si="43"/>
        <v>0</v>
      </c>
      <c r="E192" s="163">
        <f t="shared" si="43"/>
        <v>0</v>
      </c>
      <c r="F192" s="163">
        <f t="shared" si="43"/>
        <v>0</v>
      </c>
      <c r="G192" s="163">
        <f t="shared" si="43"/>
        <v>0</v>
      </c>
      <c r="H192" s="163">
        <f t="shared" si="43"/>
        <v>0</v>
      </c>
      <c r="I192" s="163">
        <f t="shared" si="43"/>
        <v>0</v>
      </c>
      <c r="J192" s="163">
        <f t="shared" si="43"/>
        <v>0</v>
      </c>
      <c r="K192" s="163">
        <f t="shared" si="43"/>
        <v>0</v>
      </c>
      <c r="L192" s="163">
        <f t="shared" si="43"/>
        <v>0</v>
      </c>
      <c r="M192" s="163">
        <f t="shared" si="43"/>
        <v>0</v>
      </c>
      <c r="N192" s="164">
        <f>M192</f>
        <v>0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5" fitToHeight="4" orientation="landscape" r:id="rId1"/>
  <rowBreaks count="3" manualBreakCount="3">
    <brk id="52" max="16383" man="1"/>
    <brk id="110" max="16383" man="1"/>
    <brk id="1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D13AA-7C8F-4D61-B3AA-DAE1E965F75E}">
  <dimension ref="A1:C64"/>
  <sheetViews>
    <sheetView topLeftCell="A32" zoomScaleNormal="100" workbookViewId="0">
      <selection activeCell="B58" sqref="B58"/>
    </sheetView>
  </sheetViews>
  <sheetFormatPr defaultColWidth="4.42578125" defaultRowHeight="15" x14ac:dyDescent="0.25"/>
  <cols>
    <col min="1" max="1" width="39.140625" style="15" customWidth="1"/>
    <col min="2" max="3" width="22.85546875" style="15" customWidth="1"/>
    <col min="4" max="16384" width="4.42578125" style="15"/>
  </cols>
  <sheetData>
    <row r="1" spans="1:3" ht="19.5" thickBot="1" x14ac:dyDescent="0.35">
      <c r="A1" s="180" t="s">
        <v>272</v>
      </c>
      <c r="B1" s="181"/>
      <c r="C1" s="182"/>
    </row>
    <row r="3" spans="1:3" x14ac:dyDescent="0.25">
      <c r="A3" s="126"/>
      <c r="B3" s="183" t="str">
        <f>'Cashflow template'!N2</f>
        <v>Total</v>
      </c>
      <c r="C3" s="184"/>
    </row>
    <row r="4" spans="1:3" s="4" customFormat="1" ht="21" x14ac:dyDescent="0.35">
      <c r="A4" s="123" t="s">
        <v>144</v>
      </c>
      <c r="B4" s="127" t="s">
        <v>142</v>
      </c>
      <c r="C4" s="127" t="s">
        <v>143</v>
      </c>
    </row>
    <row r="5" spans="1:3" s="4" customFormat="1" ht="21" x14ac:dyDescent="0.35">
      <c r="A5" s="128" t="s">
        <v>119</v>
      </c>
      <c r="B5" s="129"/>
      <c r="C5" s="129"/>
    </row>
    <row r="6" spans="1:3" x14ac:dyDescent="0.25">
      <c r="A6" s="15" t="str">
        <f>'Cashflow template'!A4</f>
        <v>Sales - Cattle</v>
      </c>
      <c r="B6" s="19">
        <v>0</v>
      </c>
      <c r="C6" s="2">
        <f>'Cashflow template'!N4</f>
        <v>0</v>
      </c>
    </row>
    <row r="7" spans="1:3" s="5" customFormat="1" x14ac:dyDescent="0.25">
      <c r="A7" s="5" t="s">
        <v>145</v>
      </c>
      <c r="B7" s="157">
        <f t="shared" ref="B7:C7" si="0">SUM(B6)</f>
        <v>0</v>
      </c>
      <c r="C7" s="6">
        <f t="shared" si="0"/>
        <v>0</v>
      </c>
    </row>
    <row r="8" spans="1:3" x14ac:dyDescent="0.25">
      <c r="B8" s="158"/>
      <c r="C8" s="1"/>
    </row>
    <row r="9" spans="1:3" ht="21" x14ac:dyDescent="0.35">
      <c r="A9" s="128" t="s">
        <v>146</v>
      </c>
      <c r="B9" s="158"/>
      <c r="C9" s="1"/>
    </row>
    <row r="10" spans="1:3" x14ac:dyDescent="0.25">
      <c r="A10" s="15" t="s">
        <v>147</v>
      </c>
      <c r="B10" s="7">
        <v>0</v>
      </c>
      <c r="C10" s="1">
        <f>B10*C22</f>
        <v>0</v>
      </c>
    </row>
    <row r="11" spans="1:3" x14ac:dyDescent="0.25">
      <c r="A11" s="15" t="s">
        <v>148</v>
      </c>
      <c r="B11" s="7">
        <v>0</v>
      </c>
      <c r="C11" s="1">
        <f>B11*C22</f>
        <v>0</v>
      </c>
    </row>
    <row r="12" spans="1:3" x14ac:dyDescent="0.25">
      <c r="A12" s="15" t="str">
        <f>'Cashflow template'!A5</f>
        <v>Purchases - Cattle</v>
      </c>
      <c r="B12" s="19">
        <v>0</v>
      </c>
      <c r="C12" s="2">
        <f>'Cashflow template'!N5</f>
        <v>0</v>
      </c>
    </row>
    <row r="13" spans="1:3" x14ac:dyDescent="0.25">
      <c r="A13" s="5" t="s">
        <v>145</v>
      </c>
      <c r="B13" s="158">
        <f>SUM(B10:B12)</f>
        <v>0</v>
      </c>
      <c r="C13" s="1">
        <f>SUM(C10:C12)</f>
        <v>0</v>
      </c>
    </row>
    <row r="14" spans="1:3" x14ac:dyDescent="0.25">
      <c r="A14" s="5" t="s">
        <v>149</v>
      </c>
      <c r="B14" s="158"/>
      <c r="C14" s="3"/>
    </row>
    <row r="15" spans="1:3" x14ac:dyDescent="0.25">
      <c r="A15" s="15" t="s">
        <v>150</v>
      </c>
      <c r="B15" s="7">
        <v>0</v>
      </c>
      <c r="C15" s="3">
        <f>B15*C22</f>
        <v>0</v>
      </c>
    </row>
    <row r="16" spans="1:3" x14ac:dyDescent="0.25">
      <c r="A16" s="15" t="s">
        <v>151</v>
      </c>
      <c r="B16" s="7">
        <v>0</v>
      </c>
      <c r="C16" s="3">
        <f>B16*C22</f>
        <v>0</v>
      </c>
    </row>
    <row r="17" spans="1:3" x14ac:dyDescent="0.25">
      <c r="A17" s="15" t="s">
        <v>152</v>
      </c>
      <c r="B17" s="159">
        <f>B13-B6-B15-B16</f>
        <v>0</v>
      </c>
      <c r="C17" s="2">
        <f>B17*C22</f>
        <v>0</v>
      </c>
    </row>
    <row r="18" spans="1:3" x14ac:dyDescent="0.25">
      <c r="A18" s="5" t="s">
        <v>145</v>
      </c>
      <c r="B18" s="158">
        <f>SUM(B15:B17)</f>
        <v>0</v>
      </c>
      <c r="C18" s="1">
        <f>SUM(C15:C17)</f>
        <v>0</v>
      </c>
    </row>
    <row r="19" spans="1:3" x14ac:dyDescent="0.25">
      <c r="A19" s="5"/>
      <c r="B19" s="1"/>
      <c r="C19" s="3"/>
    </row>
    <row r="20" spans="1:3" x14ac:dyDescent="0.25">
      <c r="A20" s="125" t="s">
        <v>213</v>
      </c>
      <c r="B20" s="130"/>
      <c r="C20" s="131">
        <f>C17-C10</f>
        <v>0</v>
      </c>
    </row>
    <row r="22" spans="1:3" x14ac:dyDescent="0.25">
      <c r="A22" s="5" t="s">
        <v>260</v>
      </c>
      <c r="C22" s="22">
        <v>1000</v>
      </c>
    </row>
    <row r="24" spans="1:3" x14ac:dyDescent="0.25">
      <c r="B24" s="183" t="str">
        <f>B3</f>
        <v>Total</v>
      </c>
      <c r="C24" s="184"/>
    </row>
    <row r="25" spans="1:3" ht="21" x14ac:dyDescent="0.35">
      <c r="A25" s="123" t="s">
        <v>215</v>
      </c>
      <c r="B25" s="127" t="s">
        <v>142</v>
      </c>
      <c r="C25" s="127" t="s">
        <v>143</v>
      </c>
    </row>
    <row r="26" spans="1:3" ht="21" x14ac:dyDescent="0.35">
      <c r="A26" s="128" t="s">
        <v>119</v>
      </c>
      <c r="B26" s="129"/>
      <c r="C26" s="129"/>
    </row>
    <row r="27" spans="1:3" x14ac:dyDescent="0.25">
      <c r="A27" s="15" t="str">
        <f>'Cashflow template'!A8</f>
        <v>Sales - Sheep</v>
      </c>
      <c r="B27" s="19">
        <v>0</v>
      </c>
      <c r="C27" s="2">
        <f>'Cashflow template'!N8</f>
        <v>0</v>
      </c>
    </row>
    <row r="28" spans="1:3" x14ac:dyDescent="0.25">
      <c r="A28" s="5" t="s">
        <v>145</v>
      </c>
      <c r="B28" s="157">
        <f t="shared" ref="B28:C28" si="1">SUM(B27)</f>
        <v>0</v>
      </c>
      <c r="C28" s="6">
        <f t="shared" si="1"/>
        <v>0</v>
      </c>
    </row>
    <row r="29" spans="1:3" x14ac:dyDescent="0.25">
      <c r="B29" s="158"/>
      <c r="C29" s="1"/>
    </row>
    <row r="30" spans="1:3" ht="21" x14ac:dyDescent="0.35">
      <c r="A30" s="128" t="s">
        <v>146</v>
      </c>
      <c r="B30" s="158"/>
      <c r="C30" s="1"/>
    </row>
    <row r="31" spans="1:3" x14ac:dyDescent="0.25">
      <c r="A31" s="15" t="s">
        <v>147</v>
      </c>
      <c r="B31" s="7">
        <v>0</v>
      </c>
      <c r="C31" s="1">
        <f>B31*C43</f>
        <v>0</v>
      </c>
    </row>
    <row r="32" spans="1:3" x14ac:dyDescent="0.25">
      <c r="A32" s="15" t="s">
        <v>148</v>
      </c>
      <c r="B32" s="7">
        <v>0</v>
      </c>
      <c r="C32" s="1">
        <f>B32*C43</f>
        <v>0</v>
      </c>
    </row>
    <row r="33" spans="1:3" x14ac:dyDescent="0.25">
      <c r="A33" s="15" t="str">
        <f>'Cashflow template'!A9</f>
        <v>Purchases - Sheep</v>
      </c>
      <c r="B33" s="19">
        <v>0</v>
      </c>
      <c r="C33" s="2">
        <f>'Cashflow template'!N9</f>
        <v>0</v>
      </c>
    </row>
    <row r="34" spans="1:3" x14ac:dyDescent="0.25">
      <c r="A34" s="5" t="s">
        <v>145</v>
      </c>
      <c r="B34" s="158">
        <f>SUM(B31:B33)</f>
        <v>0</v>
      </c>
      <c r="C34" s="1">
        <f>SUM(C31:C33)</f>
        <v>0</v>
      </c>
    </row>
    <row r="35" spans="1:3" x14ac:dyDescent="0.25">
      <c r="A35" s="5" t="s">
        <v>149</v>
      </c>
      <c r="B35" s="158"/>
      <c r="C35" s="3"/>
    </row>
    <row r="36" spans="1:3" x14ac:dyDescent="0.25">
      <c r="A36" s="15" t="s">
        <v>150</v>
      </c>
      <c r="B36" s="7">
        <v>0</v>
      </c>
      <c r="C36" s="3">
        <f>B36*C43</f>
        <v>0</v>
      </c>
    </row>
    <row r="37" spans="1:3" x14ac:dyDescent="0.25">
      <c r="A37" s="15" t="s">
        <v>151</v>
      </c>
      <c r="B37" s="7">
        <v>0</v>
      </c>
      <c r="C37" s="3">
        <f>B37*C43</f>
        <v>0</v>
      </c>
    </row>
    <row r="38" spans="1:3" x14ac:dyDescent="0.25">
      <c r="A38" s="15" t="s">
        <v>152</v>
      </c>
      <c r="B38" s="159">
        <f>B34-B27-B36-B37</f>
        <v>0</v>
      </c>
      <c r="C38" s="2">
        <f>B38*C43</f>
        <v>0</v>
      </c>
    </row>
    <row r="39" spans="1:3" x14ac:dyDescent="0.25">
      <c r="A39" s="5" t="s">
        <v>145</v>
      </c>
      <c r="B39" s="158">
        <f>SUM(B36:B38)</f>
        <v>0</v>
      </c>
      <c r="C39" s="1">
        <f>SUM(C36:C38)</f>
        <v>0</v>
      </c>
    </row>
    <row r="40" spans="1:3" x14ac:dyDescent="0.25">
      <c r="A40" s="5"/>
      <c r="B40" s="1"/>
      <c r="C40" s="3"/>
    </row>
    <row r="41" spans="1:3" x14ac:dyDescent="0.25">
      <c r="A41" s="125" t="s">
        <v>216</v>
      </c>
      <c r="B41" s="130"/>
      <c r="C41" s="131">
        <f>C38-C31</f>
        <v>0</v>
      </c>
    </row>
    <row r="43" spans="1:3" x14ac:dyDescent="0.25">
      <c r="A43" s="5" t="s">
        <v>261</v>
      </c>
      <c r="C43" s="22">
        <v>120</v>
      </c>
    </row>
    <row r="45" spans="1:3" x14ac:dyDescent="0.25">
      <c r="B45" s="183" t="str">
        <f>B24</f>
        <v>Total</v>
      </c>
      <c r="C45" s="184"/>
    </row>
    <row r="46" spans="1:3" ht="21" x14ac:dyDescent="0.35">
      <c r="A46" s="123" t="s">
        <v>218</v>
      </c>
      <c r="B46" s="127" t="s">
        <v>219</v>
      </c>
      <c r="C46" s="127" t="s">
        <v>143</v>
      </c>
    </row>
    <row r="47" spans="1:3" ht="21" x14ac:dyDescent="0.35">
      <c r="A47" s="128" t="s">
        <v>119</v>
      </c>
      <c r="B47" s="129"/>
      <c r="C47" s="129"/>
    </row>
    <row r="48" spans="1:3" x14ac:dyDescent="0.25">
      <c r="A48" s="15" t="str">
        <f>'Cashflow template'!A12</f>
        <v>Sales - Crop</v>
      </c>
      <c r="B48" s="19">
        <v>0</v>
      </c>
      <c r="C48" s="2">
        <f>'Cashflow template'!N12</f>
        <v>0</v>
      </c>
    </row>
    <row r="49" spans="1:3" x14ac:dyDescent="0.25">
      <c r="A49" s="5" t="s">
        <v>145</v>
      </c>
      <c r="B49" s="157">
        <f t="shared" ref="B49:C49" si="2">SUM(B48)</f>
        <v>0</v>
      </c>
      <c r="C49" s="6">
        <f t="shared" si="2"/>
        <v>0</v>
      </c>
    </row>
    <row r="50" spans="1:3" x14ac:dyDescent="0.25">
      <c r="B50" s="158"/>
      <c r="C50" s="1"/>
    </row>
    <row r="51" spans="1:3" ht="21" x14ac:dyDescent="0.35">
      <c r="A51" s="128" t="s">
        <v>146</v>
      </c>
      <c r="B51" s="158"/>
      <c r="C51" s="1"/>
    </row>
    <row r="52" spans="1:3" x14ac:dyDescent="0.25">
      <c r="A52" s="15" t="s">
        <v>147</v>
      </c>
      <c r="B52" s="7">
        <v>0</v>
      </c>
      <c r="C52" s="1">
        <f>B52*C64</f>
        <v>0</v>
      </c>
    </row>
    <row r="53" spans="1:3" x14ac:dyDescent="0.25">
      <c r="A53" s="15" t="s">
        <v>220</v>
      </c>
      <c r="B53" s="7">
        <v>0</v>
      </c>
      <c r="C53" s="1">
        <f>B53*C64</f>
        <v>0</v>
      </c>
    </row>
    <row r="54" spans="1:3" x14ac:dyDescent="0.25">
      <c r="A54" s="15" t="str">
        <f>'Cashflow template'!A13</f>
        <v>Purchases - Crop</v>
      </c>
      <c r="B54" s="19">
        <v>0</v>
      </c>
      <c r="C54" s="2">
        <f>'Cashflow template'!N13</f>
        <v>0</v>
      </c>
    </row>
    <row r="55" spans="1:3" x14ac:dyDescent="0.25">
      <c r="A55" s="5" t="s">
        <v>145</v>
      </c>
      <c r="B55" s="158">
        <f>SUM(B52:B54)</f>
        <v>0</v>
      </c>
      <c r="C55" s="1">
        <f>SUM(C52:C54)</f>
        <v>0</v>
      </c>
    </row>
    <row r="56" spans="1:3" x14ac:dyDescent="0.25">
      <c r="A56" s="5" t="s">
        <v>149</v>
      </c>
      <c r="B56" s="158"/>
      <c r="C56" s="3"/>
    </row>
    <row r="57" spans="1:3" x14ac:dyDescent="0.25">
      <c r="A57" s="15" t="s">
        <v>221</v>
      </c>
      <c r="B57" s="7">
        <v>0</v>
      </c>
      <c r="C57" s="3">
        <f>B57*C64</f>
        <v>0</v>
      </c>
    </row>
    <row r="58" spans="1:3" x14ac:dyDescent="0.25">
      <c r="A58" s="15" t="s">
        <v>221</v>
      </c>
      <c r="B58" s="7">
        <v>0</v>
      </c>
      <c r="C58" s="3">
        <f>B58*C64</f>
        <v>0</v>
      </c>
    </row>
    <row r="59" spans="1:3" x14ac:dyDescent="0.25">
      <c r="A59" s="15" t="s">
        <v>152</v>
      </c>
      <c r="B59" s="159">
        <f>B55-B48-B57-B58</f>
        <v>0</v>
      </c>
      <c r="C59" s="2">
        <f>B59*C64</f>
        <v>0</v>
      </c>
    </row>
    <row r="60" spans="1:3" x14ac:dyDescent="0.25">
      <c r="A60" s="5" t="s">
        <v>145</v>
      </c>
      <c r="B60" s="158">
        <f>SUM(B57:B59)</f>
        <v>0</v>
      </c>
      <c r="C60" s="1">
        <f>SUM(C57:C59)</f>
        <v>0</v>
      </c>
    </row>
    <row r="61" spans="1:3" x14ac:dyDescent="0.25">
      <c r="A61" s="5"/>
      <c r="B61" s="1"/>
      <c r="C61" s="3"/>
    </row>
    <row r="62" spans="1:3" x14ac:dyDescent="0.25">
      <c r="A62" s="125" t="s">
        <v>222</v>
      </c>
      <c r="B62" s="130"/>
      <c r="C62" s="131">
        <f>C59-C52</f>
        <v>0</v>
      </c>
    </row>
    <row r="64" spans="1:3" x14ac:dyDescent="0.25">
      <c r="A64" s="5" t="s">
        <v>262</v>
      </c>
      <c r="C64" s="22">
        <v>300</v>
      </c>
    </row>
  </sheetData>
  <mergeCells count="4">
    <mergeCell ref="B3:C3"/>
    <mergeCell ref="B24:C24"/>
    <mergeCell ref="B45:C45"/>
    <mergeCell ref="A1:C1"/>
  </mergeCells>
  <pageMargins left="0.70866141732283472" right="0.70866141732283472" top="0.74803149606299213" bottom="0.74803149606299213" header="0.31496062992125984" footer="0.31496062992125984"/>
  <pageSetup paperSize="9" fitToHeight="3" orientation="landscape" r:id="rId1"/>
  <rowBreaks count="2" manualBreakCount="2">
    <brk id="23" max="16383" man="1"/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B9389-40EC-4CB2-B4A7-2B1E90F185FE}">
  <sheetPr>
    <pageSetUpPr fitToPage="1"/>
  </sheetPr>
  <dimension ref="A1:F170"/>
  <sheetViews>
    <sheetView zoomScale="91" zoomScaleNormal="91" workbookViewId="0">
      <pane xSplit="1" ySplit="3" topLeftCell="B130" activePane="bottomRight" state="frozen"/>
      <selection pane="topRight" activeCell="B1" sqref="B1"/>
      <selection pane="bottomLeft" activeCell="A2" sqref="A2"/>
      <selection pane="bottomRight" activeCell="B21" activeCellId="3" sqref="B6:B7 B11:B12 B16:B17 B21"/>
    </sheetView>
  </sheetViews>
  <sheetFormatPr defaultColWidth="9.140625" defaultRowHeight="15" x14ac:dyDescent="0.25"/>
  <cols>
    <col min="1" max="1" width="50" style="15" bestFit="1" customWidth="1"/>
    <col min="2" max="2" width="27" style="1" customWidth="1"/>
    <col min="3" max="14" width="9.140625" style="15"/>
    <col min="15" max="15" width="9.85546875" style="15" bestFit="1" customWidth="1"/>
    <col min="16" max="16384" width="9.140625" style="15"/>
  </cols>
  <sheetData>
    <row r="1" spans="1:6" ht="36.75" customHeight="1" thickBot="1" x14ac:dyDescent="0.35">
      <c r="A1" s="185" t="s">
        <v>273</v>
      </c>
      <c r="B1" s="186"/>
    </row>
    <row r="3" spans="1:6" s="18" customFormat="1" x14ac:dyDescent="0.25">
      <c r="A3" s="122"/>
      <c r="B3" s="23" t="str">
        <f>'Cashflow template'!N2</f>
        <v>Total</v>
      </c>
      <c r="C3" s="17"/>
      <c r="D3" s="17"/>
      <c r="E3" s="17"/>
      <c r="F3" s="17"/>
    </row>
    <row r="4" spans="1:6" s="4" customFormat="1" ht="21" x14ac:dyDescent="0.35">
      <c r="A4" s="123" t="s">
        <v>98</v>
      </c>
      <c r="B4" s="24"/>
    </row>
    <row r="5" spans="1:6" s="4" customFormat="1" ht="18.75" x14ac:dyDescent="0.3">
      <c r="A5" s="124" t="str">
        <f>'Lstk &amp; Crop Schedule'!A4</f>
        <v>CATTLE</v>
      </c>
      <c r="B5" s="24"/>
    </row>
    <row r="6" spans="1:6" x14ac:dyDescent="0.25">
      <c r="A6" s="15" t="str">
        <f>'Cashflow template'!A4</f>
        <v>Sales - Cattle</v>
      </c>
      <c r="B6" s="8">
        <f>'Cashflow template'!N4</f>
        <v>0</v>
      </c>
    </row>
    <row r="7" spans="1:6" x14ac:dyDescent="0.25">
      <c r="A7" s="15" t="str">
        <f>'Cashflow template'!A5</f>
        <v>Purchases - Cattle</v>
      </c>
      <c r="B7" s="8">
        <f>-'Cashflow template'!N5</f>
        <v>0</v>
      </c>
    </row>
    <row r="8" spans="1:6" x14ac:dyDescent="0.25">
      <c r="A8" s="15" t="str">
        <f>'Lstk &amp; Crop Schedule'!A20</f>
        <v>Cattle Valuation Movement</v>
      </c>
      <c r="B8" s="9">
        <f>'Lstk &amp; Crop Schedule'!C20</f>
        <v>0</v>
      </c>
    </row>
    <row r="9" spans="1:6" s="5" customFormat="1" x14ac:dyDescent="0.25">
      <c r="A9" s="125" t="s">
        <v>214</v>
      </c>
      <c r="B9" s="10">
        <f>SUM(B6:B8)</f>
        <v>0</v>
      </c>
    </row>
    <row r="10" spans="1:6" ht="18.75" x14ac:dyDescent="0.3">
      <c r="A10" s="25" t="str">
        <f>'Lstk &amp; Crop Schedule'!A25</f>
        <v>SHEEP</v>
      </c>
      <c r="B10" s="8"/>
    </row>
    <row r="11" spans="1:6" s="5" customFormat="1" x14ac:dyDescent="0.25">
      <c r="A11" s="15" t="str">
        <f>'Cashflow template'!A8</f>
        <v>Sales - Sheep</v>
      </c>
      <c r="B11" s="8">
        <f>'Cashflow template'!N8</f>
        <v>0</v>
      </c>
    </row>
    <row r="12" spans="1:6" x14ac:dyDescent="0.25">
      <c r="A12" s="15" t="str">
        <f>'Cashflow template'!A9</f>
        <v>Purchases - Sheep</v>
      </c>
      <c r="B12" s="8">
        <f>-'Cashflow template'!N9</f>
        <v>0</v>
      </c>
    </row>
    <row r="13" spans="1:6" x14ac:dyDescent="0.25">
      <c r="A13" s="15" t="str">
        <f>'Lstk &amp; Crop Schedule'!A41</f>
        <v>Sheep Valuation Movement</v>
      </c>
      <c r="B13" s="9">
        <f>'Lstk &amp; Crop Schedule'!C41</f>
        <v>0</v>
      </c>
    </row>
    <row r="14" spans="1:6" x14ac:dyDescent="0.25">
      <c r="A14" s="125" t="s">
        <v>217</v>
      </c>
      <c r="B14" s="10">
        <f>SUM(B11:B13)</f>
        <v>0</v>
      </c>
    </row>
    <row r="15" spans="1:6" ht="18.75" x14ac:dyDescent="0.3">
      <c r="A15" s="25" t="str">
        <f>'Lstk &amp; Crop Schedule'!A46</f>
        <v>CROP</v>
      </c>
      <c r="B15" s="8"/>
    </row>
    <row r="16" spans="1:6" x14ac:dyDescent="0.25">
      <c r="A16" s="15" t="str">
        <f>'Cashflow template'!A12</f>
        <v>Sales - Crop</v>
      </c>
      <c r="B16" s="8">
        <f>'Cashflow template'!N12</f>
        <v>0</v>
      </c>
    </row>
    <row r="17" spans="1:2" x14ac:dyDescent="0.25">
      <c r="A17" s="15" t="str">
        <f>'Cashflow template'!A13</f>
        <v>Purchases - Crop</v>
      </c>
      <c r="B17" s="8">
        <f>-'Cashflow template'!N13</f>
        <v>0</v>
      </c>
    </row>
    <row r="18" spans="1:2" x14ac:dyDescent="0.25">
      <c r="A18" s="15" t="str">
        <f>'Lstk &amp; Crop Schedule'!A62</f>
        <v>Crop Valuation Movement</v>
      </c>
      <c r="B18" s="9">
        <f>'Lstk &amp; Crop Schedule'!C62</f>
        <v>0</v>
      </c>
    </row>
    <row r="19" spans="1:2" x14ac:dyDescent="0.25">
      <c r="A19" s="125" t="s">
        <v>223</v>
      </c>
      <c r="B19" s="10">
        <f>SUM(B16:B18)</f>
        <v>0</v>
      </c>
    </row>
    <row r="20" spans="1:2" ht="18.75" x14ac:dyDescent="0.3">
      <c r="A20" s="25" t="s">
        <v>275</v>
      </c>
    </row>
    <row r="21" spans="1:2" s="5" customFormat="1" x14ac:dyDescent="0.25">
      <c r="A21" s="5" t="str">
        <f>'Cashflow template'!A16</f>
        <v>Sales - Wool</v>
      </c>
      <c r="B21" s="6">
        <f>'Cashflow template'!N16</f>
        <v>0</v>
      </c>
    </row>
    <row r="23" spans="1:2" s="27" customFormat="1" ht="18.75" x14ac:dyDescent="0.3">
      <c r="A23" s="25" t="s">
        <v>224</v>
      </c>
      <c r="B23" s="26">
        <f>B9+B14+B19+B21</f>
        <v>0</v>
      </c>
    </row>
    <row r="25" spans="1:2" s="5" customFormat="1" x14ac:dyDescent="0.25">
      <c r="A25" s="5" t="str">
        <f>'Cashflow template'!A21</f>
        <v>DIRECT COSTS</v>
      </c>
      <c r="B25" s="6"/>
    </row>
    <row r="26" spans="1:2" x14ac:dyDescent="0.25">
      <c r="A26" s="15" t="str">
        <f>'Cashflow template'!A22</f>
        <v>Cattle:  B/line &amp; Drench</v>
      </c>
      <c r="B26" s="20">
        <f>-'Cashflow template'!N22</f>
        <v>0</v>
      </c>
    </row>
    <row r="27" spans="1:2" x14ac:dyDescent="0.25">
      <c r="A27" s="15" t="str">
        <f>'Cashflow template'!A23</f>
        <v>Cattle:  Tags (Mgt Tags &amp; NLIS)</v>
      </c>
      <c r="B27" s="20">
        <f>-'Cashflow template'!N23</f>
        <v>0</v>
      </c>
    </row>
    <row r="28" spans="1:2" x14ac:dyDescent="0.25">
      <c r="A28" s="15" t="str">
        <f>'Cashflow template'!A24</f>
        <v>Cattle:  Sundry</v>
      </c>
      <c r="B28" s="20">
        <f>-'Cashflow template'!N24</f>
        <v>0</v>
      </c>
    </row>
    <row r="29" spans="1:2" x14ac:dyDescent="0.25">
      <c r="A29" s="15" t="str">
        <f>'Cashflow template'!A25</f>
        <v>Cattle:  Vaccines</v>
      </c>
      <c r="B29" s="20">
        <f>-'Cashflow template'!N25</f>
        <v>0</v>
      </c>
    </row>
    <row r="30" spans="1:2" x14ac:dyDescent="0.25">
      <c r="A30" s="15" t="str">
        <f>'Cashflow template'!A26</f>
        <v>Cattle:  Sell &amp; Purch Expenses (Comm, Freight, Levies)</v>
      </c>
      <c r="B30" s="20">
        <f>-'Cashflow template'!N26</f>
        <v>0</v>
      </c>
    </row>
    <row r="31" spans="1:2" x14ac:dyDescent="0.25">
      <c r="A31" s="15" t="str">
        <f>'Cashflow template'!A27</f>
        <v>Sheep:  B/line &amp; Drench</v>
      </c>
      <c r="B31" s="20">
        <f>-'Cashflow template'!N27</f>
        <v>0</v>
      </c>
    </row>
    <row r="32" spans="1:2" x14ac:dyDescent="0.25">
      <c r="A32" s="15" t="str">
        <f>'Cashflow template'!A28</f>
        <v>Sheep:  Tags (Mgt Tags &amp; NLIS)</v>
      </c>
      <c r="B32" s="20">
        <f>-'Cashflow template'!N28</f>
        <v>0</v>
      </c>
    </row>
    <row r="33" spans="1:2" x14ac:dyDescent="0.25">
      <c r="A33" s="15" t="str">
        <f>'Cashflow template'!A29</f>
        <v>Sheep:  Sundry</v>
      </c>
      <c r="B33" s="20">
        <f>-'Cashflow template'!N29</f>
        <v>0</v>
      </c>
    </row>
    <row r="34" spans="1:2" x14ac:dyDescent="0.25">
      <c r="A34" s="15" t="str">
        <f>'Cashflow template'!A30</f>
        <v>Sheep:  Vaccines</v>
      </c>
      <c r="B34" s="20">
        <f>-'Cashflow template'!N30</f>
        <v>0</v>
      </c>
    </row>
    <row r="35" spans="1:2" x14ac:dyDescent="0.25">
      <c r="A35" s="15" t="str">
        <f>'Cashflow template'!A31</f>
        <v>Sheep:  Sell &amp; Purch Expenses (Comm, Freight, Levies)</v>
      </c>
      <c r="B35" s="20">
        <f>-'Cashflow template'!N31</f>
        <v>0</v>
      </c>
    </row>
    <row r="36" spans="1:2" x14ac:dyDescent="0.25">
      <c r="A36" s="15" t="str">
        <f>'Cashflow template'!A32</f>
        <v>Sheep:  Shearing &amp; Crutching Supplies</v>
      </c>
      <c r="B36" s="20">
        <f>-'Cashflow template'!N32</f>
        <v>0</v>
      </c>
    </row>
    <row r="37" spans="1:2" x14ac:dyDescent="0.25">
      <c r="A37" s="15" t="str">
        <f>'Cashflow template'!A33</f>
        <v>Sheep:  Shearing &amp; Crutching Expense</v>
      </c>
      <c r="B37" s="20">
        <f>-'Cashflow template'!N33</f>
        <v>0</v>
      </c>
    </row>
    <row r="38" spans="1:2" x14ac:dyDescent="0.25">
      <c r="A38" s="15" t="str">
        <f>'Cashflow template'!A34</f>
        <v>Sheep:  Wool Selling Expenses</v>
      </c>
      <c r="B38" s="20">
        <f>-'Cashflow template'!N34</f>
        <v>0</v>
      </c>
    </row>
    <row r="39" spans="1:2" x14ac:dyDescent="0.25">
      <c r="A39" s="15" t="str">
        <f>'Cashflow template'!A35</f>
        <v>Crop Chemicals:  Herbicides</v>
      </c>
      <c r="B39" s="20">
        <f>-'Cashflow template'!N35</f>
        <v>0</v>
      </c>
    </row>
    <row r="40" spans="1:2" x14ac:dyDescent="0.25">
      <c r="A40" s="15" t="str">
        <f>'Cashflow template'!A36</f>
        <v>Crop Chemicals:  Insecticides</v>
      </c>
      <c r="B40" s="20">
        <f>-'Cashflow template'!N36</f>
        <v>0</v>
      </c>
    </row>
    <row r="41" spans="1:2" x14ac:dyDescent="0.25">
      <c r="A41" s="15" t="str">
        <f>'Cashflow template'!A37</f>
        <v>Crop Chemicals:  Other</v>
      </c>
      <c r="B41" s="20">
        <f>-'Cashflow template'!N37</f>
        <v>0</v>
      </c>
    </row>
    <row r="42" spans="1:2" x14ac:dyDescent="0.25">
      <c r="A42" s="15" t="str">
        <f>'Cashflow template'!A38</f>
        <v>Crop Fertilizer</v>
      </c>
      <c r="B42" s="20">
        <f>-'Cashflow template'!N38</f>
        <v>0</v>
      </c>
    </row>
    <row r="43" spans="1:2" x14ac:dyDescent="0.25">
      <c r="A43" s="15" t="str">
        <f>'Cashflow template'!A39</f>
        <v>Crop Selling Expenses (Comm, Freight, Storage)</v>
      </c>
      <c r="B43" s="20">
        <f>-'Cashflow template'!N39</f>
        <v>0</v>
      </c>
    </row>
    <row r="44" spans="1:2" x14ac:dyDescent="0.25">
      <c r="A44" s="15" t="str">
        <f>'Cashflow template'!A40</f>
        <v>Crop Selling Expenses (Royalties)</v>
      </c>
      <c r="B44" s="20">
        <f>-'Cashflow template'!N40</f>
        <v>0</v>
      </c>
    </row>
    <row r="45" spans="1:2" x14ac:dyDescent="0.25">
      <c r="A45" s="15" t="str">
        <f>'Cashflow template'!A41</f>
        <v>Crop &amp; Pasture Contracting:  Sowing</v>
      </c>
      <c r="B45" s="20">
        <f>-'Cashflow template'!N41</f>
        <v>0</v>
      </c>
    </row>
    <row r="46" spans="1:2" x14ac:dyDescent="0.25">
      <c r="A46" s="15" t="str">
        <f>'Cashflow template'!A42</f>
        <v>Crop Seed:  Cleaning Grading Treatment</v>
      </c>
      <c r="B46" s="20">
        <f>-'Cashflow template'!N42</f>
        <v>0</v>
      </c>
    </row>
    <row r="47" spans="1:2" x14ac:dyDescent="0.25">
      <c r="A47" s="15" t="str">
        <f>'Cashflow template'!A43</f>
        <v>Crop Seed</v>
      </c>
      <c r="B47" s="20">
        <f>-'Cashflow template'!N43</f>
        <v>0</v>
      </c>
    </row>
    <row r="48" spans="1:2" x14ac:dyDescent="0.25">
      <c r="A48" s="15" t="str">
        <f>'Cashflow template'!A44</f>
        <v>Pasture Seed</v>
      </c>
      <c r="B48" s="20">
        <f>-'Cashflow template'!N44</f>
        <v>0</v>
      </c>
    </row>
    <row r="49" spans="1:2" x14ac:dyDescent="0.25">
      <c r="A49" s="15" t="str">
        <f>'Cashflow template'!A45</f>
        <v>Prof Fees:  Vet</v>
      </c>
      <c r="B49" s="20">
        <f>-'Cashflow template'!N45</f>
        <v>0</v>
      </c>
    </row>
    <row r="50" spans="1:2" x14ac:dyDescent="0.25">
      <c r="A50" s="15" t="str">
        <f>'Cashflow template'!A46</f>
        <v>Stk Feed:  Barley</v>
      </c>
      <c r="B50" s="20">
        <f>-'Cashflow template'!N46</f>
        <v>0</v>
      </c>
    </row>
    <row r="51" spans="1:2" x14ac:dyDescent="0.25">
      <c r="A51" s="15" t="str">
        <f>'Cashflow template'!A47</f>
        <v>Stk Feed:  Cotton Seed</v>
      </c>
      <c r="B51" s="20">
        <f>-'Cashflow template'!N47</f>
        <v>0</v>
      </c>
    </row>
    <row r="52" spans="1:2" x14ac:dyDescent="0.25">
      <c r="A52" s="15" t="str">
        <f>'Cashflow template'!A48</f>
        <v>Stk Feed:  Hay</v>
      </c>
      <c r="B52" s="20">
        <f>-'Cashflow template'!N48</f>
        <v>0</v>
      </c>
    </row>
    <row r="53" spans="1:2" x14ac:dyDescent="0.25">
      <c r="A53" s="15" t="str">
        <f>'Cashflow template'!A49</f>
        <v>Stk Feed:  Straw</v>
      </c>
      <c r="B53" s="20">
        <f>-'Cashflow template'!N49</f>
        <v>0</v>
      </c>
    </row>
    <row r="54" spans="1:2" s="5" customFormat="1" x14ac:dyDescent="0.25">
      <c r="A54" s="5" t="str">
        <f>'Cashflow template'!A50</f>
        <v>DIRECT COSTS TOTAL</v>
      </c>
      <c r="B54" s="21">
        <f>-'Cashflow template'!N50</f>
        <v>0</v>
      </c>
    </row>
    <row r="56" spans="1:2" s="27" customFormat="1" ht="18.75" x14ac:dyDescent="0.3">
      <c r="A56" s="27" t="s">
        <v>212</v>
      </c>
      <c r="B56" s="26">
        <f>B23+B54</f>
        <v>0</v>
      </c>
    </row>
    <row r="58" spans="1:2" s="5" customFormat="1" x14ac:dyDescent="0.25">
      <c r="A58" s="5" t="str">
        <f>'Cashflow template'!A54</f>
        <v>OVERHEADS</v>
      </c>
      <c r="B58" s="6"/>
    </row>
    <row r="59" spans="1:2" s="5" customFormat="1" x14ac:dyDescent="0.25">
      <c r="A59" s="5" t="str">
        <f>'Cashflow template'!A55</f>
        <v>Other Pasture</v>
      </c>
      <c r="B59" s="6"/>
    </row>
    <row r="60" spans="1:2" x14ac:dyDescent="0.25">
      <c r="A60" s="15" t="str">
        <f>'Cashflow template'!A56</f>
        <v>Fertiliser:  Ag Lime</v>
      </c>
      <c r="B60" s="20">
        <f>-'Cashflow template'!N56</f>
        <v>0</v>
      </c>
    </row>
    <row r="61" spans="1:2" x14ac:dyDescent="0.25">
      <c r="A61" s="15" t="str">
        <f>'Cashflow template'!A57</f>
        <v>Fertiliser:  Super Phosphate</v>
      </c>
      <c r="B61" s="20">
        <f>-'Cashflow template'!N57</f>
        <v>0</v>
      </c>
    </row>
    <row r="62" spans="1:2" x14ac:dyDescent="0.25">
      <c r="A62" s="15" t="str">
        <f>'Cashflow template'!A58</f>
        <v>Fertiliser:  Other</v>
      </c>
      <c r="B62" s="20">
        <f>-'Cashflow template'!N58</f>
        <v>0</v>
      </c>
    </row>
    <row r="63" spans="1:2" x14ac:dyDescent="0.25">
      <c r="A63" s="15" t="str">
        <f>'Cashflow template'!A59</f>
        <v>Fertiliser:  Other</v>
      </c>
      <c r="B63" s="20">
        <f>-'Cashflow template'!N59</f>
        <v>0</v>
      </c>
    </row>
    <row r="64" spans="1:2" s="5" customFormat="1" x14ac:dyDescent="0.25">
      <c r="A64" s="5" t="str">
        <f>'Cashflow template'!A60</f>
        <v>Other Pasture Total</v>
      </c>
      <c r="B64" s="21">
        <f>-'Cashflow template'!N60</f>
        <v>0</v>
      </c>
    </row>
    <row r="66" spans="1:2" s="5" customFormat="1" x14ac:dyDescent="0.25">
      <c r="A66" s="5" t="str">
        <f>'Cashflow template'!A62</f>
        <v>Repairs &amp; Maintenance</v>
      </c>
      <c r="B66" s="6"/>
    </row>
    <row r="67" spans="1:2" x14ac:dyDescent="0.25">
      <c r="A67" s="15" t="str">
        <f>'Cashflow template'!A63</f>
        <v>R&amp;M Mach:  Augers Field Bins Feeders Roller Mill</v>
      </c>
      <c r="B67" s="20">
        <f>-'Cashflow template'!N63</f>
        <v>0</v>
      </c>
    </row>
    <row r="68" spans="1:2" x14ac:dyDescent="0.25">
      <c r="A68" s="15" t="str">
        <f>'Cashflow template'!A64</f>
        <v>R&amp;M Mach:  B/Spray</v>
      </c>
      <c r="B68" s="20">
        <f>-'Cashflow template'!N64</f>
        <v>0</v>
      </c>
    </row>
    <row r="69" spans="1:2" x14ac:dyDescent="0.25">
      <c r="A69" s="15" t="str">
        <f>'Cashflow template'!A65</f>
        <v>R&amp;M Mach:  Mixer</v>
      </c>
      <c r="B69" s="20">
        <f>-'Cashflow template'!N65</f>
        <v>0</v>
      </c>
    </row>
    <row r="70" spans="1:2" x14ac:dyDescent="0.25">
      <c r="A70" s="15" t="str">
        <f>'Cashflow template'!A66</f>
        <v>R&amp;M Mach:  Loader</v>
      </c>
      <c r="B70" s="20">
        <f>-'Cashflow template'!N66</f>
        <v>0</v>
      </c>
    </row>
    <row r="71" spans="1:2" x14ac:dyDescent="0.25">
      <c r="A71" s="15" t="str">
        <f>'Cashflow template'!A67</f>
        <v>R&amp;M Mach:  M/bikes ATVs</v>
      </c>
      <c r="B71" s="20">
        <f>-'Cashflow template'!N67</f>
        <v>0</v>
      </c>
    </row>
    <row r="72" spans="1:2" x14ac:dyDescent="0.25">
      <c r="A72" s="15" t="str">
        <f>'Cashflow template'!A68</f>
        <v>R&amp;M Mach:  Spreader</v>
      </c>
      <c r="B72" s="20">
        <f>-'Cashflow template'!N68</f>
        <v>0</v>
      </c>
    </row>
    <row r="73" spans="1:2" x14ac:dyDescent="0.25">
      <c r="A73" s="15" t="str">
        <f>'Cashflow template'!A69</f>
        <v>R&amp;M Mach:  Tractor</v>
      </c>
      <c r="B73" s="20">
        <f>-'Cashflow template'!N69</f>
        <v>0</v>
      </c>
    </row>
    <row r="74" spans="1:2" x14ac:dyDescent="0.25">
      <c r="A74" s="15" t="str">
        <f>'Cashflow template'!A70</f>
        <v>R&amp;M Mach:  Trencher</v>
      </c>
      <c r="B74" s="20">
        <f>-'Cashflow template'!N70</f>
        <v>0</v>
      </c>
    </row>
    <row r="75" spans="1:2" x14ac:dyDescent="0.25">
      <c r="A75" s="15" t="str">
        <f>'Cashflow template'!A71</f>
        <v>R&amp;M Mach:  Trucks</v>
      </c>
      <c r="B75" s="20">
        <f>-'Cashflow template'!N71</f>
        <v>0</v>
      </c>
    </row>
    <row r="76" spans="1:2" x14ac:dyDescent="0.25">
      <c r="A76" s="15" t="str">
        <f>'Cashflow template'!A72</f>
        <v>R&amp;M Prop &amp; Infra:  Fencing</v>
      </c>
      <c r="B76" s="20">
        <f>-'Cashflow template'!N72</f>
        <v>0</v>
      </c>
    </row>
    <row r="77" spans="1:2" x14ac:dyDescent="0.25">
      <c r="A77" s="15" t="str">
        <f>'Cashflow template'!A73</f>
        <v>R&amp;M Prop &amp; Infra:  Rds Fire Trails</v>
      </c>
      <c r="B77" s="20">
        <f>-'Cashflow template'!N73</f>
        <v>0</v>
      </c>
    </row>
    <row r="78" spans="1:2" x14ac:dyDescent="0.25">
      <c r="A78" s="15" t="str">
        <f>'Cashflow template'!A74</f>
        <v>R&amp;M Prop &amp; Infra:  Bldgs</v>
      </c>
      <c r="B78" s="20">
        <f>-'Cashflow template'!N74</f>
        <v>0</v>
      </c>
    </row>
    <row r="79" spans="1:2" x14ac:dyDescent="0.25">
      <c r="A79" s="15" t="str">
        <f>'Cashflow template'!A75</f>
        <v>R&amp;M Prop &amp; Infra:  Stk yds</v>
      </c>
      <c r="B79" s="20">
        <f>-'Cashflow template'!N75</f>
        <v>0</v>
      </c>
    </row>
    <row r="80" spans="1:2" x14ac:dyDescent="0.25">
      <c r="A80" s="15" t="str">
        <f>'Cashflow template'!A76</f>
        <v>R&amp;M Prop &amp; Infra:  Water</v>
      </c>
      <c r="B80" s="20">
        <f>-'Cashflow template'!N76</f>
        <v>0</v>
      </c>
    </row>
    <row r="81" spans="1:2" x14ac:dyDescent="0.25">
      <c r="A81" s="15" t="str">
        <f>'Cashflow template'!A77</f>
        <v>R&amp;M Prop &amp; Infras:  Vegetation</v>
      </c>
      <c r="B81" s="20">
        <f>-'Cashflow template'!N77</f>
        <v>0</v>
      </c>
    </row>
    <row r="82" spans="1:2" s="5" customFormat="1" x14ac:dyDescent="0.25">
      <c r="A82" s="5" t="str">
        <f>'Cashflow template'!A78</f>
        <v>Repairs &amp; Maintenance Total</v>
      </c>
      <c r="B82" s="21">
        <f>-'Cashflow template'!N78</f>
        <v>0</v>
      </c>
    </row>
    <row r="83" spans="1:2" x14ac:dyDescent="0.25">
      <c r="B83" s="20"/>
    </row>
    <row r="84" spans="1:2" s="5" customFormat="1" x14ac:dyDescent="0.25">
      <c r="A84" s="5" t="str">
        <f>'Cashflow template'!A80</f>
        <v>Administration</v>
      </c>
      <c r="B84" s="6"/>
    </row>
    <row r="85" spans="1:2" x14ac:dyDescent="0.25">
      <c r="A85" s="15" t="str">
        <f>'Cashflow template'!A81</f>
        <v>Admin &amp; Office</v>
      </c>
      <c r="B85" s="20">
        <f>-'Cashflow template'!N81</f>
        <v>0</v>
      </c>
    </row>
    <row r="86" spans="1:2" x14ac:dyDescent="0.25">
      <c r="A86" s="15" t="str">
        <f>'Cashflow template'!A82</f>
        <v>Advertising</v>
      </c>
      <c r="B86" s="20">
        <f>-'Cashflow template'!N82</f>
        <v>0</v>
      </c>
    </row>
    <row r="87" spans="1:2" x14ac:dyDescent="0.25">
      <c r="A87" s="15" t="str">
        <f>'Cashflow template'!A83</f>
        <v>Bank Chgs:  Annl &amp; Qtr Fees</v>
      </c>
      <c r="B87" s="20">
        <f>-'Cashflow template'!N83</f>
        <v>0</v>
      </c>
    </row>
    <row r="88" spans="1:2" x14ac:dyDescent="0.25">
      <c r="A88" s="15" t="str">
        <f>'Cashflow template'!A84</f>
        <v>Bank Chgs:  Loan Estm't Fees</v>
      </c>
      <c r="B88" s="20">
        <f>-'Cashflow template'!N84</f>
        <v>0</v>
      </c>
    </row>
    <row r="89" spans="1:2" x14ac:dyDescent="0.25">
      <c r="A89" s="15" t="str">
        <f>'Cashflow template'!A85</f>
        <v>Bank Chgs:  Other</v>
      </c>
      <c r="B89" s="20">
        <f>-'Cashflow template'!N85</f>
        <v>0</v>
      </c>
    </row>
    <row r="90" spans="1:2" x14ac:dyDescent="0.25">
      <c r="A90" s="15" t="str">
        <f>'Cashflow template'!A86</f>
        <v>Postage</v>
      </c>
      <c r="B90" s="20">
        <f>-'Cashflow template'!N86</f>
        <v>0</v>
      </c>
    </row>
    <row r="91" spans="1:2" x14ac:dyDescent="0.25">
      <c r="A91" s="15" t="str">
        <f>'Cashflow template'!A87</f>
        <v>Print &amp; Stat</v>
      </c>
      <c r="B91" s="20">
        <f>-'Cashflow template'!N87</f>
        <v>0</v>
      </c>
    </row>
    <row r="92" spans="1:2" x14ac:dyDescent="0.25">
      <c r="A92" s="15" t="str">
        <f>'Cashflow template'!A88</f>
        <v>T/ph &amp; Internet</v>
      </c>
      <c r="B92" s="20">
        <f>-'Cashflow template'!N88</f>
        <v>0</v>
      </c>
    </row>
    <row r="93" spans="1:2" s="5" customFormat="1" x14ac:dyDescent="0.25">
      <c r="A93" s="5" t="str">
        <f>'Cashflow template'!A89</f>
        <v>Administration Total</v>
      </c>
      <c r="B93" s="21">
        <f>-'Cashflow template'!N89</f>
        <v>0</v>
      </c>
    </row>
    <row r="95" spans="1:2" s="5" customFormat="1" x14ac:dyDescent="0.25">
      <c r="A95" s="5" t="str">
        <f>'Cashflow template'!A91</f>
        <v>Insurance</v>
      </c>
      <c r="B95" s="6"/>
    </row>
    <row r="96" spans="1:2" x14ac:dyDescent="0.25">
      <c r="A96" s="15" t="str">
        <f>'Cashflow template'!A92</f>
        <v>Insurance:  Broker Fee</v>
      </c>
      <c r="B96" s="20">
        <f>-'Cashflow template'!N92</f>
        <v>0</v>
      </c>
    </row>
    <row r="97" spans="1:2" x14ac:dyDescent="0.25">
      <c r="A97" s="15" t="str">
        <f>'Cashflow template'!A93</f>
        <v>Insurance:  Fire Levy</v>
      </c>
      <c r="B97" s="20">
        <f>-'Cashflow template'!N93</f>
        <v>0</v>
      </c>
    </row>
    <row r="98" spans="1:2" x14ac:dyDescent="0.25">
      <c r="A98" s="15" t="str">
        <f>'Cashflow template'!A94</f>
        <v>Insurance:  Premium</v>
      </c>
      <c r="B98" s="20">
        <f>-'Cashflow template'!N94</f>
        <v>0</v>
      </c>
    </row>
    <row r="99" spans="1:2" x14ac:dyDescent="0.25">
      <c r="A99" s="15" t="str">
        <f>'Cashflow template'!A95</f>
        <v>Insurance:  Stamp Duty</v>
      </c>
      <c r="B99" s="20">
        <f>-'Cashflow template'!N95</f>
        <v>0</v>
      </c>
    </row>
    <row r="100" spans="1:2" s="5" customFormat="1" x14ac:dyDescent="0.25">
      <c r="A100" s="5" t="str">
        <f>'Cashflow template'!A96</f>
        <v>Insurance Total</v>
      </c>
      <c r="B100" s="21">
        <f>-'Cashflow template'!N96</f>
        <v>0</v>
      </c>
    </row>
    <row r="102" spans="1:2" s="5" customFormat="1" x14ac:dyDescent="0.25">
      <c r="A102" s="5" t="str">
        <f>'Cashflow template'!A98</f>
        <v>Staff</v>
      </c>
      <c r="B102" s="6"/>
    </row>
    <row r="103" spans="1:2" x14ac:dyDescent="0.25">
      <c r="A103" s="15" t="str">
        <f>'Cashflow template'!A99</f>
        <v>Gross Wages</v>
      </c>
      <c r="B103" s="20">
        <f>-'Cashflow template'!N99</f>
        <v>0</v>
      </c>
    </row>
    <row r="104" spans="1:2" x14ac:dyDescent="0.25">
      <c r="A104" s="15" t="str">
        <f>'Cashflow template'!A100</f>
        <v>Superannuation</v>
      </c>
      <c r="B104" s="20">
        <f>-'Cashflow template'!N100</f>
        <v>0</v>
      </c>
    </row>
    <row r="105" spans="1:2" x14ac:dyDescent="0.25">
      <c r="A105" s="15" t="str">
        <f>'Cashflow template'!A101</f>
        <v>Insurance:  Workers' Compensation</v>
      </c>
      <c r="B105" s="20">
        <f>-'Cashflow template'!N101</f>
        <v>0</v>
      </c>
    </row>
    <row r="106" spans="1:2" x14ac:dyDescent="0.25">
      <c r="A106" s="15" t="str">
        <f>'Cashflow template'!A102</f>
        <v>Staff Training &amp; Amenities</v>
      </c>
      <c r="B106" s="20">
        <f>-'Cashflow template'!N102</f>
        <v>0</v>
      </c>
    </row>
    <row r="107" spans="1:2" s="5" customFormat="1" x14ac:dyDescent="0.25">
      <c r="A107" s="5" t="str">
        <f>'Cashflow template'!A103</f>
        <v>Staff Total</v>
      </c>
      <c r="B107" s="21">
        <f>-'Cashflow template'!N103</f>
        <v>0</v>
      </c>
    </row>
    <row r="109" spans="1:2" s="5" customFormat="1" x14ac:dyDescent="0.25">
      <c r="A109" s="5" t="str">
        <f>'Cashflow template'!A105</f>
        <v>Rates</v>
      </c>
      <c r="B109" s="6"/>
    </row>
    <row r="110" spans="1:2" x14ac:dyDescent="0.25">
      <c r="A110" s="15" t="str">
        <f>'Cashflow template'!A106</f>
        <v>Rates:  Council</v>
      </c>
      <c r="B110" s="20">
        <f>-'Cashflow template'!N106</f>
        <v>0</v>
      </c>
    </row>
    <row r="111" spans="1:2" x14ac:dyDescent="0.25">
      <c r="A111" s="15" t="str">
        <f>'Cashflow template'!A107</f>
        <v>Rates:  LLS</v>
      </c>
      <c r="B111" s="20">
        <f>-'Cashflow template'!N107</f>
        <v>0</v>
      </c>
    </row>
    <row r="112" spans="1:2" x14ac:dyDescent="0.25">
      <c r="A112" s="15" t="str">
        <f>'Cashflow template'!A108</f>
        <v>Rent:  Crown</v>
      </c>
      <c r="B112" s="20">
        <f>-'Cashflow template'!N108</f>
        <v>0</v>
      </c>
    </row>
    <row r="113" spans="1:2" s="5" customFormat="1" x14ac:dyDescent="0.25">
      <c r="A113" s="5" t="str">
        <f>'Cashflow template'!A109</f>
        <v>Rates Total</v>
      </c>
      <c r="B113" s="21">
        <f>-'Cashflow template'!N109</f>
        <v>0</v>
      </c>
    </row>
    <row r="115" spans="1:2" s="5" customFormat="1" x14ac:dyDescent="0.25">
      <c r="A115" s="5" t="str">
        <f>'Cashflow template'!A111</f>
        <v>Other Overheads</v>
      </c>
      <c r="B115" s="6"/>
    </row>
    <row r="116" spans="1:2" x14ac:dyDescent="0.25">
      <c r="A116" s="15" t="str">
        <f>'Cashflow template'!A112</f>
        <v>Accountancy Fees</v>
      </c>
      <c r="B116" s="20">
        <f>-'Cashflow template'!N112</f>
        <v>0</v>
      </c>
    </row>
    <row r="117" spans="1:2" x14ac:dyDescent="0.25">
      <c r="A117" s="15" t="str">
        <f>'Cashflow template'!A113</f>
        <v>Dogs &amp; Dog Maint</v>
      </c>
      <c r="B117" s="20">
        <f>-'Cashflow template'!N113</f>
        <v>0</v>
      </c>
    </row>
    <row r="118" spans="1:2" x14ac:dyDescent="0.25">
      <c r="A118" s="15" t="str">
        <f>'Cashflow template'!A114</f>
        <v>Electricity:  House</v>
      </c>
      <c r="B118" s="20">
        <f>-'Cashflow template'!N114</f>
        <v>0</v>
      </c>
    </row>
    <row r="119" spans="1:2" x14ac:dyDescent="0.25">
      <c r="A119" s="15" t="str">
        <f>'Cashflow template'!A115</f>
        <v>Electricity:  Sheds &amp; Pump</v>
      </c>
      <c r="B119" s="20">
        <f>-'Cashflow template'!N115</f>
        <v>0</v>
      </c>
    </row>
    <row r="120" spans="1:2" x14ac:dyDescent="0.25">
      <c r="A120" s="15" t="str">
        <f>'Cashflow template'!A116</f>
        <v>Gas</v>
      </c>
      <c r="B120" s="20">
        <f>-'Cashflow template'!N116</f>
        <v>0</v>
      </c>
    </row>
    <row r="121" spans="1:2" x14ac:dyDescent="0.25">
      <c r="A121" s="15" t="str">
        <f>'Cashflow template'!A117</f>
        <v>Fees &amp; Permits</v>
      </c>
      <c r="B121" s="20">
        <f>-'Cashflow template'!N117</f>
        <v>0</v>
      </c>
    </row>
    <row r="122" spans="1:2" x14ac:dyDescent="0.25">
      <c r="A122" s="15" t="str">
        <f>'Cashflow template'!A118</f>
        <v>Freight &amp; Cartage</v>
      </c>
      <c r="B122" s="20">
        <f>-'Cashflow template'!N118</f>
        <v>0</v>
      </c>
    </row>
    <row r="123" spans="1:2" x14ac:dyDescent="0.25">
      <c r="A123" s="15" t="str">
        <f>'Cashflow template'!A119</f>
        <v>Fuel &amp; Oil:  Diesel</v>
      </c>
      <c r="B123" s="20">
        <f>-'Cashflow template'!N119</f>
        <v>0</v>
      </c>
    </row>
    <row r="124" spans="1:2" x14ac:dyDescent="0.25">
      <c r="A124" s="15" t="str">
        <f>'Cashflow template'!A120</f>
        <v>Fuel &amp; Oil:  Unleaded</v>
      </c>
      <c r="B124" s="20">
        <f>-'Cashflow template'!N120</f>
        <v>0</v>
      </c>
    </row>
    <row r="125" spans="1:2" x14ac:dyDescent="0.25">
      <c r="A125" s="15" t="str">
        <f>'Cashflow template'!A121</f>
        <v>Fuel &amp; Oil:  Oil &amp; lubricants</v>
      </c>
      <c r="B125" s="20">
        <f>-'Cashflow template'!N121</f>
        <v>0</v>
      </c>
    </row>
    <row r="126" spans="1:2" x14ac:dyDescent="0.25">
      <c r="A126" s="15" t="str">
        <f>'Cashflow template'!A122</f>
        <v>Fuel &amp; Oil:  Fuel rebates (enter FTC as -ve $ amt)</v>
      </c>
      <c r="B126" s="20">
        <f>-'Cashflow template'!N122</f>
        <v>0</v>
      </c>
    </row>
    <row r="127" spans="1:2" x14ac:dyDescent="0.25">
      <c r="A127" s="15" t="str">
        <f>'Cashflow template'!A123</f>
        <v>Legal Costs</v>
      </c>
      <c r="B127" s="20">
        <f>-'Cashflow template'!N123</f>
        <v>0</v>
      </c>
    </row>
    <row r="128" spans="1:2" x14ac:dyDescent="0.25">
      <c r="A128" s="15" t="str">
        <f>'Cashflow template'!A124</f>
        <v>MV Farm:  Ins</v>
      </c>
      <c r="B128" s="20">
        <f>-'Cashflow template'!N124</f>
        <v>0</v>
      </c>
    </row>
    <row r="129" spans="1:2" x14ac:dyDescent="0.25">
      <c r="A129" s="15" t="str">
        <f>'Cashflow template'!A125</f>
        <v>MV Farm:  Reg'n</v>
      </c>
      <c r="B129" s="20">
        <f>-'Cashflow template'!N125</f>
        <v>0</v>
      </c>
    </row>
    <row r="130" spans="1:2" x14ac:dyDescent="0.25">
      <c r="A130" s="15" t="str">
        <f>'Cashflow template'!A126</f>
        <v>MV Farm:  R&amp;M</v>
      </c>
      <c r="B130" s="20">
        <f>-'Cashflow template'!N126</f>
        <v>0</v>
      </c>
    </row>
    <row r="131" spans="1:2" x14ac:dyDescent="0.25">
      <c r="A131" s="15" t="str">
        <f>'Cashflow template'!A127</f>
        <v>MV Part Priv:  Ins</v>
      </c>
      <c r="B131" s="20">
        <f>-'Cashflow template'!N127</f>
        <v>0</v>
      </c>
    </row>
    <row r="132" spans="1:2" x14ac:dyDescent="0.25">
      <c r="A132" s="15" t="str">
        <f>'Cashflow template'!A128</f>
        <v>MV Part Priv:  Reg'n</v>
      </c>
      <c r="B132" s="20">
        <f>-'Cashflow template'!N128</f>
        <v>0</v>
      </c>
    </row>
    <row r="133" spans="1:2" x14ac:dyDescent="0.25">
      <c r="A133" s="15" t="str">
        <f>'Cashflow template'!A129</f>
        <v>MV Part Priv:  R&amp;M</v>
      </c>
      <c r="B133" s="20">
        <f>-'Cashflow template'!N129</f>
        <v>0</v>
      </c>
    </row>
    <row r="134" spans="1:2" x14ac:dyDescent="0.25">
      <c r="A134" s="15" t="str">
        <f>'Cashflow template'!A130</f>
        <v>Permits Lic &amp; Fees</v>
      </c>
      <c r="B134" s="20">
        <f>-'Cashflow template'!N130</f>
        <v>0</v>
      </c>
    </row>
    <row r="135" spans="1:2" x14ac:dyDescent="0.25">
      <c r="A135" s="15" t="str">
        <f>'Cashflow template'!A131</f>
        <v>Pest Control</v>
      </c>
      <c r="B135" s="20">
        <f>-'Cashflow template'!N131</f>
        <v>0</v>
      </c>
    </row>
    <row r="136" spans="1:2" x14ac:dyDescent="0.25">
      <c r="A136" s="15" t="str">
        <f>'Cashflow template'!A132</f>
        <v>Protective Clothing</v>
      </c>
      <c r="B136" s="20">
        <f>-'Cashflow template'!N132</f>
        <v>0</v>
      </c>
    </row>
    <row r="137" spans="1:2" x14ac:dyDescent="0.25">
      <c r="A137" s="15" t="str">
        <f>'Cashflow template'!A133</f>
        <v>Subs &amp; M'ships:  Assoc'ns</v>
      </c>
      <c r="B137" s="20">
        <f>-'Cashflow template'!N133</f>
        <v>0</v>
      </c>
    </row>
    <row r="138" spans="1:2" x14ac:dyDescent="0.25">
      <c r="A138" s="15" t="str">
        <f>'Cashflow template'!A134</f>
        <v>Subs &amp; M'ships:  S/ware</v>
      </c>
      <c r="B138" s="20">
        <f>-'Cashflow template'!N134</f>
        <v>0</v>
      </c>
    </row>
    <row r="139" spans="1:2" x14ac:dyDescent="0.25">
      <c r="A139" s="15" t="str">
        <f>'Cashflow template'!A135</f>
        <v>Subs &amp; M'ships:  Other</v>
      </c>
      <c r="B139" s="20">
        <f>-'Cashflow template'!N135</f>
        <v>0</v>
      </c>
    </row>
    <row r="140" spans="1:2" x14ac:dyDescent="0.25">
      <c r="A140" s="15" t="str">
        <f>'Cashflow template'!A136</f>
        <v>Tool Replacements</v>
      </c>
      <c r="B140" s="20">
        <f>-'Cashflow template'!N136</f>
        <v>0</v>
      </c>
    </row>
    <row r="141" spans="1:2" x14ac:dyDescent="0.25">
      <c r="A141" s="15" t="str">
        <f>'Cashflow template'!A137</f>
        <v>Training &amp; Education</v>
      </c>
      <c r="B141" s="20">
        <f>-'Cashflow template'!N137</f>
        <v>0</v>
      </c>
    </row>
    <row r="142" spans="1:2" x14ac:dyDescent="0.25">
      <c r="A142" s="15" t="str">
        <f>'Cashflow template'!A138</f>
        <v>Travel &amp; Accomm</v>
      </c>
      <c r="B142" s="20">
        <f>-'Cashflow template'!N138</f>
        <v>0</v>
      </c>
    </row>
    <row r="143" spans="1:2" x14ac:dyDescent="0.25">
      <c r="A143" s="15" t="str">
        <f>'Cashflow template'!A139</f>
        <v>Workshop Expenses</v>
      </c>
      <c r="B143" s="20">
        <f>-'Cashflow template'!N139</f>
        <v>0</v>
      </c>
    </row>
    <row r="144" spans="1:2" s="5" customFormat="1" x14ac:dyDescent="0.25">
      <c r="A144" s="5" t="str">
        <f>'Cashflow template'!A140</f>
        <v>Other Overheads Total</v>
      </c>
      <c r="B144" s="21">
        <f>-'Cashflow template'!N140</f>
        <v>0</v>
      </c>
    </row>
    <row r="146" spans="1:2" s="5" customFormat="1" x14ac:dyDescent="0.25">
      <c r="A146" s="5" t="str">
        <f>'Cashflow template'!A142</f>
        <v>Other</v>
      </c>
      <c r="B146" s="6"/>
    </row>
    <row r="147" spans="1:2" x14ac:dyDescent="0.25">
      <c r="A147" s="15" t="str">
        <f>'Cashflow template'!A143</f>
        <v>P&amp;E Purchase:  Imm Asset Write-Off</v>
      </c>
      <c r="B147" s="20">
        <f>-'Cashflow template'!N143</f>
        <v>0</v>
      </c>
    </row>
    <row r="148" spans="1:2" s="5" customFormat="1" x14ac:dyDescent="0.25">
      <c r="A148" s="5" t="str">
        <f>'Cashflow template'!A144</f>
        <v>Other Total</v>
      </c>
      <c r="B148" s="21">
        <f>-'Cashflow template'!N144</f>
        <v>0</v>
      </c>
    </row>
    <row r="150" spans="1:2" s="5" customFormat="1" x14ac:dyDescent="0.25">
      <c r="A150" s="5" t="str">
        <f>'Cashflow template'!A146</f>
        <v>OVERHEADS TOTAL</v>
      </c>
      <c r="B150" s="21">
        <f>-'Cashflow template'!N146</f>
        <v>0</v>
      </c>
    </row>
    <row r="152" spans="1:2" s="27" customFormat="1" ht="19.5" thickBot="1" x14ac:dyDescent="0.35">
      <c r="A152" s="29" t="s">
        <v>226</v>
      </c>
      <c r="B152" s="30">
        <f>B56+B150</f>
        <v>0</v>
      </c>
    </row>
    <row r="153" spans="1:2" ht="15.75" thickTop="1" x14ac:dyDescent="0.25"/>
    <row r="154" spans="1:2" s="5" customFormat="1" x14ac:dyDescent="0.25">
      <c r="A154" s="5" t="str">
        <f>'Cashflow template'!A150</f>
        <v>NON OPERATING INCOME</v>
      </c>
      <c r="B154" s="6"/>
    </row>
    <row r="155" spans="1:2" x14ac:dyDescent="0.25">
      <c r="A155" s="15" t="str">
        <f>'Cashflow template'!A151</f>
        <v>Interest Received</v>
      </c>
      <c r="B155" s="20">
        <f>'Cashflow template'!N151</f>
        <v>0</v>
      </c>
    </row>
    <row r="156" spans="1:2" x14ac:dyDescent="0.25">
      <c r="A156" s="15" t="str">
        <f>'Cashflow template'!A152</f>
        <v>Other Revenue</v>
      </c>
      <c r="B156" s="20">
        <f>'Cashflow template'!N152</f>
        <v>0</v>
      </c>
    </row>
    <row r="157" spans="1:2" x14ac:dyDescent="0.25">
      <c r="A157" s="15" t="str">
        <f>'Cashflow template'!A153</f>
        <v>Government Subsidies</v>
      </c>
      <c r="B157" s="20">
        <f>'Cashflow template'!N153</f>
        <v>0</v>
      </c>
    </row>
    <row r="158" spans="1:2" s="5" customFormat="1" x14ac:dyDescent="0.25">
      <c r="A158" s="5" t="str">
        <f>'Cashflow template'!A154</f>
        <v>Non Operating Income Total</v>
      </c>
      <c r="B158" s="21">
        <f>'Cashflow template'!N154</f>
        <v>0</v>
      </c>
    </row>
    <row r="160" spans="1:2" s="5" customFormat="1" x14ac:dyDescent="0.25">
      <c r="A160" s="5" t="str">
        <f>'Cashflow template'!A156</f>
        <v>NON OPERATING EXPENSES</v>
      </c>
      <c r="B160" s="6"/>
    </row>
    <row r="161" spans="1:2" x14ac:dyDescent="0.25">
      <c r="A161" s="15" t="str">
        <f>'Cashflow template'!A157</f>
        <v>Interest:  Overdraft</v>
      </c>
      <c r="B161" s="20">
        <f>-'Cashflow template'!N157</f>
        <v>0</v>
      </c>
    </row>
    <row r="162" spans="1:2" x14ac:dyDescent="0.25">
      <c r="A162" s="15" t="str">
        <f>'Cashflow template'!A158</f>
        <v>Interest:  Term Loan</v>
      </c>
      <c r="B162" s="20">
        <f>-'Cashflow template'!N158</f>
        <v>0</v>
      </c>
    </row>
    <row r="163" spans="1:2" x14ac:dyDescent="0.25">
      <c r="A163" s="15" t="str">
        <f>'Cashflow template'!A159</f>
        <v>Interest:  NSW RAA</v>
      </c>
      <c r="B163" s="20">
        <f>-'Cashflow template'!N159</f>
        <v>0</v>
      </c>
    </row>
    <row r="164" spans="1:2" x14ac:dyDescent="0.25">
      <c r="A164" s="15" t="str">
        <f>'Cashflow template'!A160</f>
        <v>Interest:  Other</v>
      </c>
      <c r="B164" s="20">
        <f>-'Cashflow template'!N160</f>
        <v>0</v>
      </c>
    </row>
    <row r="165" spans="1:2" x14ac:dyDescent="0.25">
      <c r="A165" s="15" t="str">
        <f>'Cashflow template'!A161</f>
        <v>Interest:  Other</v>
      </c>
      <c r="B165" s="20">
        <f>-'Cashflow template'!N161</f>
        <v>0</v>
      </c>
    </row>
    <row r="166" spans="1:2" x14ac:dyDescent="0.25">
      <c r="A166" s="15" t="str">
        <f>'Cashflow template'!A162</f>
        <v>Lease Expense</v>
      </c>
      <c r="B166" s="20">
        <f>-'Cashflow template'!N162</f>
        <v>0</v>
      </c>
    </row>
    <row r="167" spans="1:2" s="5" customFormat="1" x14ac:dyDescent="0.25">
      <c r="A167" s="5" t="str">
        <f>'Cashflow template'!A163</f>
        <v>Non Operating Expenses Total</v>
      </c>
      <c r="B167" s="21">
        <f>-'Cashflow template'!N163</f>
        <v>0</v>
      </c>
    </row>
    <row r="169" spans="1:2" s="27" customFormat="1" ht="19.5" thickBot="1" x14ac:dyDescent="0.35">
      <c r="A169" s="29" t="s">
        <v>225</v>
      </c>
      <c r="B169" s="30">
        <f>B152+B158+B167</f>
        <v>0</v>
      </c>
    </row>
    <row r="170" spans="1:2" ht="15.75" thickTop="1" x14ac:dyDescent="0.25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7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71FB2-E4D6-46CA-B3A5-32D8A531A733}">
  <sheetPr>
    <pageSetUpPr fitToPage="1"/>
  </sheetPr>
  <dimension ref="A1:T49"/>
  <sheetViews>
    <sheetView workbookViewId="0">
      <selection activeCell="L8" sqref="L8"/>
    </sheetView>
  </sheetViews>
  <sheetFormatPr defaultColWidth="9.140625" defaultRowHeight="15" x14ac:dyDescent="0.25"/>
  <cols>
    <col min="1" max="1" width="20.5703125" style="75" customWidth="1"/>
    <col min="2" max="2" width="14.85546875" style="75" customWidth="1"/>
    <col min="3" max="3" width="1.7109375" style="75" customWidth="1"/>
    <col min="4" max="4" width="14.85546875" style="75" customWidth="1"/>
    <col min="5" max="5" width="1.7109375" style="75" customWidth="1"/>
    <col min="6" max="6" width="14.85546875" style="75" customWidth="1"/>
    <col min="7" max="7" width="1.7109375" style="75" customWidth="1"/>
    <col min="8" max="8" width="16" style="75" bestFit="1" customWidth="1"/>
    <col min="9" max="9" width="1.7109375" style="75" customWidth="1"/>
    <col min="10" max="10" width="14.85546875" style="75" customWidth="1"/>
    <col min="11" max="11" width="3.5703125" style="75" customWidth="1"/>
    <col min="12" max="12" width="21.140625" style="84" customWidth="1"/>
    <col min="13" max="13" width="14.85546875" style="84" customWidth="1"/>
    <col min="14" max="14" width="1.7109375" style="84" customWidth="1"/>
    <col min="15" max="15" width="14.85546875" style="84" customWidth="1"/>
    <col min="16" max="16" width="1.7109375" style="84" customWidth="1"/>
    <col min="17" max="17" width="14.85546875" style="84" customWidth="1"/>
    <col min="18" max="18" width="1.7109375" style="84" customWidth="1"/>
    <col min="19" max="19" width="14.85546875" style="84" customWidth="1"/>
    <col min="20" max="256" width="9.140625" style="75"/>
    <col min="257" max="257" width="20.5703125" style="75" customWidth="1"/>
    <col min="258" max="258" width="14.85546875" style="75" customWidth="1"/>
    <col min="259" max="259" width="1.7109375" style="75" customWidth="1"/>
    <col min="260" max="260" width="14.85546875" style="75" customWidth="1"/>
    <col min="261" max="261" width="1.7109375" style="75" customWidth="1"/>
    <col min="262" max="262" width="14.85546875" style="75" customWidth="1"/>
    <col min="263" max="263" width="1.7109375" style="75" customWidth="1"/>
    <col min="264" max="264" width="14.85546875" style="75" customWidth="1"/>
    <col min="265" max="265" width="1.7109375" style="75" customWidth="1"/>
    <col min="266" max="266" width="14.85546875" style="75" customWidth="1"/>
    <col min="267" max="267" width="3.5703125" style="75" customWidth="1"/>
    <col min="268" max="268" width="21.140625" style="75" customWidth="1"/>
    <col min="269" max="269" width="14.85546875" style="75" customWidth="1"/>
    <col min="270" max="270" width="1.7109375" style="75" customWidth="1"/>
    <col min="271" max="271" width="14.85546875" style="75" customWidth="1"/>
    <col min="272" max="272" width="1.7109375" style="75" customWidth="1"/>
    <col min="273" max="273" width="14.85546875" style="75" customWidth="1"/>
    <col min="274" max="274" width="1.7109375" style="75" customWidth="1"/>
    <col min="275" max="275" width="14.85546875" style="75" customWidth="1"/>
    <col min="276" max="512" width="9.140625" style="75"/>
    <col min="513" max="513" width="20.5703125" style="75" customWidth="1"/>
    <col min="514" max="514" width="14.85546875" style="75" customWidth="1"/>
    <col min="515" max="515" width="1.7109375" style="75" customWidth="1"/>
    <col min="516" max="516" width="14.85546875" style="75" customWidth="1"/>
    <col min="517" max="517" width="1.7109375" style="75" customWidth="1"/>
    <col min="518" max="518" width="14.85546875" style="75" customWidth="1"/>
    <col min="519" max="519" width="1.7109375" style="75" customWidth="1"/>
    <col min="520" max="520" width="14.85546875" style="75" customWidth="1"/>
    <col min="521" max="521" width="1.7109375" style="75" customWidth="1"/>
    <col min="522" max="522" width="14.85546875" style="75" customWidth="1"/>
    <col min="523" max="523" width="3.5703125" style="75" customWidth="1"/>
    <col min="524" max="524" width="21.140625" style="75" customWidth="1"/>
    <col min="525" max="525" width="14.85546875" style="75" customWidth="1"/>
    <col min="526" max="526" width="1.7109375" style="75" customWidth="1"/>
    <col min="527" max="527" width="14.85546875" style="75" customWidth="1"/>
    <col min="528" max="528" width="1.7109375" style="75" customWidth="1"/>
    <col min="529" max="529" width="14.85546875" style="75" customWidth="1"/>
    <col min="530" max="530" width="1.7109375" style="75" customWidth="1"/>
    <col min="531" max="531" width="14.85546875" style="75" customWidth="1"/>
    <col min="532" max="768" width="9.140625" style="75"/>
    <col min="769" max="769" width="20.5703125" style="75" customWidth="1"/>
    <col min="770" max="770" width="14.85546875" style="75" customWidth="1"/>
    <col min="771" max="771" width="1.7109375" style="75" customWidth="1"/>
    <col min="772" max="772" width="14.85546875" style="75" customWidth="1"/>
    <col min="773" max="773" width="1.7109375" style="75" customWidth="1"/>
    <col min="774" max="774" width="14.85546875" style="75" customWidth="1"/>
    <col min="775" max="775" width="1.7109375" style="75" customWidth="1"/>
    <col min="776" max="776" width="14.85546875" style="75" customWidth="1"/>
    <col min="777" max="777" width="1.7109375" style="75" customWidth="1"/>
    <col min="778" max="778" width="14.85546875" style="75" customWidth="1"/>
    <col min="779" max="779" width="3.5703125" style="75" customWidth="1"/>
    <col min="780" max="780" width="21.140625" style="75" customWidth="1"/>
    <col min="781" max="781" width="14.85546875" style="75" customWidth="1"/>
    <col min="782" max="782" width="1.7109375" style="75" customWidth="1"/>
    <col min="783" max="783" width="14.85546875" style="75" customWidth="1"/>
    <col min="784" max="784" width="1.7109375" style="75" customWidth="1"/>
    <col min="785" max="785" width="14.85546875" style="75" customWidth="1"/>
    <col min="786" max="786" width="1.7109375" style="75" customWidth="1"/>
    <col min="787" max="787" width="14.85546875" style="75" customWidth="1"/>
    <col min="788" max="1024" width="9.140625" style="75"/>
    <col min="1025" max="1025" width="20.5703125" style="75" customWidth="1"/>
    <col min="1026" max="1026" width="14.85546875" style="75" customWidth="1"/>
    <col min="1027" max="1027" width="1.7109375" style="75" customWidth="1"/>
    <col min="1028" max="1028" width="14.85546875" style="75" customWidth="1"/>
    <col min="1029" max="1029" width="1.7109375" style="75" customWidth="1"/>
    <col min="1030" max="1030" width="14.85546875" style="75" customWidth="1"/>
    <col min="1031" max="1031" width="1.7109375" style="75" customWidth="1"/>
    <col min="1032" max="1032" width="14.85546875" style="75" customWidth="1"/>
    <col min="1033" max="1033" width="1.7109375" style="75" customWidth="1"/>
    <col min="1034" max="1034" width="14.85546875" style="75" customWidth="1"/>
    <col min="1035" max="1035" width="3.5703125" style="75" customWidth="1"/>
    <col min="1036" max="1036" width="21.140625" style="75" customWidth="1"/>
    <col min="1037" max="1037" width="14.85546875" style="75" customWidth="1"/>
    <col min="1038" max="1038" width="1.7109375" style="75" customWidth="1"/>
    <col min="1039" max="1039" width="14.85546875" style="75" customWidth="1"/>
    <col min="1040" max="1040" width="1.7109375" style="75" customWidth="1"/>
    <col min="1041" max="1041" width="14.85546875" style="75" customWidth="1"/>
    <col min="1042" max="1042" width="1.7109375" style="75" customWidth="1"/>
    <col min="1043" max="1043" width="14.85546875" style="75" customWidth="1"/>
    <col min="1044" max="1280" width="9.140625" style="75"/>
    <col min="1281" max="1281" width="20.5703125" style="75" customWidth="1"/>
    <col min="1282" max="1282" width="14.85546875" style="75" customWidth="1"/>
    <col min="1283" max="1283" width="1.7109375" style="75" customWidth="1"/>
    <col min="1284" max="1284" width="14.85546875" style="75" customWidth="1"/>
    <col min="1285" max="1285" width="1.7109375" style="75" customWidth="1"/>
    <col min="1286" max="1286" width="14.85546875" style="75" customWidth="1"/>
    <col min="1287" max="1287" width="1.7109375" style="75" customWidth="1"/>
    <col min="1288" max="1288" width="14.85546875" style="75" customWidth="1"/>
    <col min="1289" max="1289" width="1.7109375" style="75" customWidth="1"/>
    <col min="1290" max="1290" width="14.85546875" style="75" customWidth="1"/>
    <col min="1291" max="1291" width="3.5703125" style="75" customWidth="1"/>
    <col min="1292" max="1292" width="21.140625" style="75" customWidth="1"/>
    <col min="1293" max="1293" width="14.85546875" style="75" customWidth="1"/>
    <col min="1294" max="1294" width="1.7109375" style="75" customWidth="1"/>
    <col min="1295" max="1295" width="14.85546875" style="75" customWidth="1"/>
    <col min="1296" max="1296" width="1.7109375" style="75" customWidth="1"/>
    <col min="1297" max="1297" width="14.85546875" style="75" customWidth="1"/>
    <col min="1298" max="1298" width="1.7109375" style="75" customWidth="1"/>
    <col min="1299" max="1299" width="14.85546875" style="75" customWidth="1"/>
    <col min="1300" max="1536" width="9.140625" style="75"/>
    <col min="1537" max="1537" width="20.5703125" style="75" customWidth="1"/>
    <col min="1538" max="1538" width="14.85546875" style="75" customWidth="1"/>
    <col min="1539" max="1539" width="1.7109375" style="75" customWidth="1"/>
    <col min="1540" max="1540" width="14.85546875" style="75" customWidth="1"/>
    <col min="1541" max="1541" width="1.7109375" style="75" customWidth="1"/>
    <col min="1542" max="1542" width="14.85546875" style="75" customWidth="1"/>
    <col min="1543" max="1543" width="1.7109375" style="75" customWidth="1"/>
    <col min="1544" max="1544" width="14.85546875" style="75" customWidth="1"/>
    <col min="1545" max="1545" width="1.7109375" style="75" customWidth="1"/>
    <col min="1546" max="1546" width="14.85546875" style="75" customWidth="1"/>
    <col min="1547" max="1547" width="3.5703125" style="75" customWidth="1"/>
    <col min="1548" max="1548" width="21.140625" style="75" customWidth="1"/>
    <col min="1549" max="1549" width="14.85546875" style="75" customWidth="1"/>
    <col min="1550" max="1550" width="1.7109375" style="75" customWidth="1"/>
    <col min="1551" max="1551" width="14.85546875" style="75" customWidth="1"/>
    <col min="1552" max="1552" width="1.7109375" style="75" customWidth="1"/>
    <col min="1553" max="1553" width="14.85546875" style="75" customWidth="1"/>
    <col min="1554" max="1554" width="1.7109375" style="75" customWidth="1"/>
    <col min="1555" max="1555" width="14.85546875" style="75" customWidth="1"/>
    <col min="1556" max="1792" width="9.140625" style="75"/>
    <col min="1793" max="1793" width="20.5703125" style="75" customWidth="1"/>
    <col min="1794" max="1794" width="14.85546875" style="75" customWidth="1"/>
    <col min="1795" max="1795" width="1.7109375" style="75" customWidth="1"/>
    <col min="1796" max="1796" width="14.85546875" style="75" customWidth="1"/>
    <col min="1797" max="1797" width="1.7109375" style="75" customWidth="1"/>
    <col min="1798" max="1798" width="14.85546875" style="75" customWidth="1"/>
    <col min="1799" max="1799" width="1.7109375" style="75" customWidth="1"/>
    <col min="1800" max="1800" width="14.85546875" style="75" customWidth="1"/>
    <col min="1801" max="1801" width="1.7109375" style="75" customWidth="1"/>
    <col min="1802" max="1802" width="14.85546875" style="75" customWidth="1"/>
    <col min="1803" max="1803" width="3.5703125" style="75" customWidth="1"/>
    <col min="1804" max="1804" width="21.140625" style="75" customWidth="1"/>
    <col min="1805" max="1805" width="14.85546875" style="75" customWidth="1"/>
    <col min="1806" max="1806" width="1.7109375" style="75" customWidth="1"/>
    <col min="1807" max="1807" width="14.85546875" style="75" customWidth="1"/>
    <col min="1808" max="1808" width="1.7109375" style="75" customWidth="1"/>
    <col min="1809" max="1809" width="14.85546875" style="75" customWidth="1"/>
    <col min="1810" max="1810" width="1.7109375" style="75" customWidth="1"/>
    <col min="1811" max="1811" width="14.85546875" style="75" customWidth="1"/>
    <col min="1812" max="2048" width="9.140625" style="75"/>
    <col min="2049" max="2049" width="20.5703125" style="75" customWidth="1"/>
    <col min="2050" max="2050" width="14.85546875" style="75" customWidth="1"/>
    <col min="2051" max="2051" width="1.7109375" style="75" customWidth="1"/>
    <col min="2052" max="2052" width="14.85546875" style="75" customWidth="1"/>
    <col min="2053" max="2053" width="1.7109375" style="75" customWidth="1"/>
    <col min="2054" max="2054" width="14.85546875" style="75" customWidth="1"/>
    <col min="2055" max="2055" width="1.7109375" style="75" customWidth="1"/>
    <col min="2056" max="2056" width="14.85546875" style="75" customWidth="1"/>
    <col min="2057" max="2057" width="1.7109375" style="75" customWidth="1"/>
    <col min="2058" max="2058" width="14.85546875" style="75" customWidth="1"/>
    <col min="2059" max="2059" width="3.5703125" style="75" customWidth="1"/>
    <col min="2060" max="2060" width="21.140625" style="75" customWidth="1"/>
    <col min="2061" max="2061" width="14.85546875" style="75" customWidth="1"/>
    <col min="2062" max="2062" width="1.7109375" style="75" customWidth="1"/>
    <col min="2063" max="2063" width="14.85546875" style="75" customWidth="1"/>
    <col min="2064" max="2064" width="1.7109375" style="75" customWidth="1"/>
    <col min="2065" max="2065" width="14.85546875" style="75" customWidth="1"/>
    <col min="2066" max="2066" width="1.7109375" style="75" customWidth="1"/>
    <col min="2067" max="2067" width="14.85546875" style="75" customWidth="1"/>
    <col min="2068" max="2304" width="9.140625" style="75"/>
    <col min="2305" max="2305" width="20.5703125" style="75" customWidth="1"/>
    <col min="2306" max="2306" width="14.85546875" style="75" customWidth="1"/>
    <col min="2307" max="2307" width="1.7109375" style="75" customWidth="1"/>
    <col min="2308" max="2308" width="14.85546875" style="75" customWidth="1"/>
    <col min="2309" max="2309" width="1.7109375" style="75" customWidth="1"/>
    <col min="2310" max="2310" width="14.85546875" style="75" customWidth="1"/>
    <col min="2311" max="2311" width="1.7109375" style="75" customWidth="1"/>
    <col min="2312" max="2312" width="14.85546875" style="75" customWidth="1"/>
    <col min="2313" max="2313" width="1.7109375" style="75" customWidth="1"/>
    <col min="2314" max="2314" width="14.85546875" style="75" customWidth="1"/>
    <col min="2315" max="2315" width="3.5703125" style="75" customWidth="1"/>
    <col min="2316" max="2316" width="21.140625" style="75" customWidth="1"/>
    <col min="2317" max="2317" width="14.85546875" style="75" customWidth="1"/>
    <col min="2318" max="2318" width="1.7109375" style="75" customWidth="1"/>
    <col min="2319" max="2319" width="14.85546875" style="75" customWidth="1"/>
    <col min="2320" max="2320" width="1.7109375" style="75" customWidth="1"/>
    <col min="2321" max="2321" width="14.85546875" style="75" customWidth="1"/>
    <col min="2322" max="2322" width="1.7109375" style="75" customWidth="1"/>
    <col min="2323" max="2323" width="14.85546875" style="75" customWidth="1"/>
    <col min="2324" max="2560" width="9.140625" style="75"/>
    <col min="2561" max="2561" width="20.5703125" style="75" customWidth="1"/>
    <col min="2562" max="2562" width="14.85546875" style="75" customWidth="1"/>
    <col min="2563" max="2563" width="1.7109375" style="75" customWidth="1"/>
    <col min="2564" max="2564" width="14.85546875" style="75" customWidth="1"/>
    <col min="2565" max="2565" width="1.7109375" style="75" customWidth="1"/>
    <col min="2566" max="2566" width="14.85546875" style="75" customWidth="1"/>
    <col min="2567" max="2567" width="1.7109375" style="75" customWidth="1"/>
    <col min="2568" max="2568" width="14.85546875" style="75" customWidth="1"/>
    <col min="2569" max="2569" width="1.7109375" style="75" customWidth="1"/>
    <col min="2570" max="2570" width="14.85546875" style="75" customWidth="1"/>
    <col min="2571" max="2571" width="3.5703125" style="75" customWidth="1"/>
    <col min="2572" max="2572" width="21.140625" style="75" customWidth="1"/>
    <col min="2573" max="2573" width="14.85546875" style="75" customWidth="1"/>
    <col min="2574" max="2574" width="1.7109375" style="75" customWidth="1"/>
    <col min="2575" max="2575" width="14.85546875" style="75" customWidth="1"/>
    <col min="2576" max="2576" width="1.7109375" style="75" customWidth="1"/>
    <col min="2577" max="2577" width="14.85546875" style="75" customWidth="1"/>
    <col min="2578" max="2578" width="1.7109375" style="75" customWidth="1"/>
    <col min="2579" max="2579" width="14.85546875" style="75" customWidth="1"/>
    <col min="2580" max="2816" width="9.140625" style="75"/>
    <col min="2817" max="2817" width="20.5703125" style="75" customWidth="1"/>
    <col min="2818" max="2818" width="14.85546875" style="75" customWidth="1"/>
    <col min="2819" max="2819" width="1.7109375" style="75" customWidth="1"/>
    <col min="2820" max="2820" width="14.85546875" style="75" customWidth="1"/>
    <col min="2821" max="2821" width="1.7109375" style="75" customWidth="1"/>
    <col min="2822" max="2822" width="14.85546875" style="75" customWidth="1"/>
    <col min="2823" max="2823" width="1.7109375" style="75" customWidth="1"/>
    <col min="2824" max="2824" width="14.85546875" style="75" customWidth="1"/>
    <col min="2825" max="2825" width="1.7109375" style="75" customWidth="1"/>
    <col min="2826" max="2826" width="14.85546875" style="75" customWidth="1"/>
    <col min="2827" max="2827" width="3.5703125" style="75" customWidth="1"/>
    <col min="2828" max="2828" width="21.140625" style="75" customWidth="1"/>
    <col min="2829" max="2829" width="14.85546875" style="75" customWidth="1"/>
    <col min="2830" max="2830" width="1.7109375" style="75" customWidth="1"/>
    <col min="2831" max="2831" width="14.85546875" style="75" customWidth="1"/>
    <col min="2832" max="2832" width="1.7109375" style="75" customWidth="1"/>
    <col min="2833" max="2833" width="14.85546875" style="75" customWidth="1"/>
    <col min="2834" max="2834" width="1.7109375" style="75" customWidth="1"/>
    <col min="2835" max="2835" width="14.85546875" style="75" customWidth="1"/>
    <col min="2836" max="3072" width="9.140625" style="75"/>
    <col min="3073" max="3073" width="20.5703125" style="75" customWidth="1"/>
    <col min="3074" max="3074" width="14.85546875" style="75" customWidth="1"/>
    <col min="3075" max="3075" width="1.7109375" style="75" customWidth="1"/>
    <col min="3076" max="3076" width="14.85546875" style="75" customWidth="1"/>
    <col min="3077" max="3077" width="1.7109375" style="75" customWidth="1"/>
    <col min="3078" max="3078" width="14.85546875" style="75" customWidth="1"/>
    <col min="3079" max="3079" width="1.7109375" style="75" customWidth="1"/>
    <col min="3080" max="3080" width="14.85546875" style="75" customWidth="1"/>
    <col min="3081" max="3081" width="1.7109375" style="75" customWidth="1"/>
    <col min="3082" max="3082" width="14.85546875" style="75" customWidth="1"/>
    <col min="3083" max="3083" width="3.5703125" style="75" customWidth="1"/>
    <col min="3084" max="3084" width="21.140625" style="75" customWidth="1"/>
    <col min="3085" max="3085" width="14.85546875" style="75" customWidth="1"/>
    <col min="3086" max="3086" width="1.7109375" style="75" customWidth="1"/>
    <col min="3087" max="3087" width="14.85546875" style="75" customWidth="1"/>
    <col min="3088" max="3088" width="1.7109375" style="75" customWidth="1"/>
    <col min="3089" max="3089" width="14.85546875" style="75" customWidth="1"/>
    <col min="3090" max="3090" width="1.7109375" style="75" customWidth="1"/>
    <col min="3091" max="3091" width="14.85546875" style="75" customWidth="1"/>
    <col min="3092" max="3328" width="9.140625" style="75"/>
    <col min="3329" max="3329" width="20.5703125" style="75" customWidth="1"/>
    <col min="3330" max="3330" width="14.85546875" style="75" customWidth="1"/>
    <col min="3331" max="3331" width="1.7109375" style="75" customWidth="1"/>
    <col min="3332" max="3332" width="14.85546875" style="75" customWidth="1"/>
    <col min="3333" max="3333" width="1.7109375" style="75" customWidth="1"/>
    <col min="3334" max="3334" width="14.85546875" style="75" customWidth="1"/>
    <col min="3335" max="3335" width="1.7109375" style="75" customWidth="1"/>
    <col min="3336" max="3336" width="14.85546875" style="75" customWidth="1"/>
    <col min="3337" max="3337" width="1.7109375" style="75" customWidth="1"/>
    <col min="3338" max="3338" width="14.85546875" style="75" customWidth="1"/>
    <col min="3339" max="3339" width="3.5703125" style="75" customWidth="1"/>
    <col min="3340" max="3340" width="21.140625" style="75" customWidth="1"/>
    <col min="3341" max="3341" width="14.85546875" style="75" customWidth="1"/>
    <col min="3342" max="3342" width="1.7109375" style="75" customWidth="1"/>
    <col min="3343" max="3343" width="14.85546875" style="75" customWidth="1"/>
    <col min="3344" max="3344" width="1.7109375" style="75" customWidth="1"/>
    <col min="3345" max="3345" width="14.85546875" style="75" customWidth="1"/>
    <col min="3346" max="3346" width="1.7109375" style="75" customWidth="1"/>
    <col min="3347" max="3347" width="14.85546875" style="75" customWidth="1"/>
    <col min="3348" max="3584" width="9.140625" style="75"/>
    <col min="3585" max="3585" width="20.5703125" style="75" customWidth="1"/>
    <col min="3586" max="3586" width="14.85546875" style="75" customWidth="1"/>
    <col min="3587" max="3587" width="1.7109375" style="75" customWidth="1"/>
    <col min="3588" max="3588" width="14.85546875" style="75" customWidth="1"/>
    <col min="3589" max="3589" width="1.7109375" style="75" customWidth="1"/>
    <col min="3590" max="3590" width="14.85546875" style="75" customWidth="1"/>
    <col min="3591" max="3591" width="1.7109375" style="75" customWidth="1"/>
    <col min="3592" max="3592" width="14.85546875" style="75" customWidth="1"/>
    <col min="3593" max="3593" width="1.7109375" style="75" customWidth="1"/>
    <col min="3594" max="3594" width="14.85546875" style="75" customWidth="1"/>
    <col min="3595" max="3595" width="3.5703125" style="75" customWidth="1"/>
    <col min="3596" max="3596" width="21.140625" style="75" customWidth="1"/>
    <col min="3597" max="3597" width="14.85546875" style="75" customWidth="1"/>
    <col min="3598" max="3598" width="1.7109375" style="75" customWidth="1"/>
    <col min="3599" max="3599" width="14.85546875" style="75" customWidth="1"/>
    <col min="3600" max="3600" width="1.7109375" style="75" customWidth="1"/>
    <col min="3601" max="3601" width="14.85546875" style="75" customWidth="1"/>
    <col min="3602" max="3602" width="1.7109375" style="75" customWidth="1"/>
    <col min="3603" max="3603" width="14.85546875" style="75" customWidth="1"/>
    <col min="3604" max="3840" width="9.140625" style="75"/>
    <col min="3841" max="3841" width="20.5703125" style="75" customWidth="1"/>
    <col min="3842" max="3842" width="14.85546875" style="75" customWidth="1"/>
    <col min="3843" max="3843" width="1.7109375" style="75" customWidth="1"/>
    <col min="3844" max="3844" width="14.85546875" style="75" customWidth="1"/>
    <col min="3845" max="3845" width="1.7109375" style="75" customWidth="1"/>
    <col min="3846" max="3846" width="14.85546875" style="75" customWidth="1"/>
    <col min="3847" max="3847" width="1.7109375" style="75" customWidth="1"/>
    <col min="3848" max="3848" width="14.85546875" style="75" customWidth="1"/>
    <col min="3849" max="3849" width="1.7109375" style="75" customWidth="1"/>
    <col min="3850" max="3850" width="14.85546875" style="75" customWidth="1"/>
    <col min="3851" max="3851" width="3.5703125" style="75" customWidth="1"/>
    <col min="3852" max="3852" width="21.140625" style="75" customWidth="1"/>
    <col min="3853" max="3853" width="14.85546875" style="75" customWidth="1"/>
    <col min="3854" max="3854" width="1.7109375" style="75" customWidth="1"/>
    <col min="3855" max="3855" width="14.85546875" style="75" customWidth="1"/>
    <col min="3856" max="3856" width="1.7109375" style="75" customWidth="1"/>
    <col min="3857" max="3857" width="14.85546875" style="75" customWidth="1"/>
    <col min="3858" max="3858" width="1.7109375" style="75" customWidth="1"/>
    <col min="3859" max="3859" width="14.85546875" style="75" customWidth="1"/>
    <col min="3860" max="4096" width="9.140625" style="75"/>
    <col min="4097" max="4097" width="20.5703125" style="75" customWidth="1"/>
    <col min="4098" max="4098" width="14.85546875" style="75" customWidth="1"/>
    <col min="4099" max="4099" width="1.7109375" style="75" customWidth="1"/>
    <col min="4100" max="4100" width="14.85546875" style="75" customWidth="1"/>
    <col min="4101" max="4101" width="1.7109375" style="75" customWidth="1"/>
    <col min="4102" max="4102" width="14.85546875" style="75" customWidth="1"/>
    <col min="4103" max="4103" width="1.7109375" style="75" customWidth="1"/>
    <col min="4104" max="4104" width="14.85546875" style="75" customWidth="1"/>
    <col min="4105" max="4105" width="1.7109375" style="75" customWidth="1"/>
    <col min="4106" max="4106" width="14.85546875" style="75" customWidth="1"/>
    <col min="4107" max="4107" width="3.5703125" style="75" customWidth="1"/>
    <col min="4108" max="4108" width="21.140625" style="75" customWidth="1"/>
    <col min="4109" max="4109" width="14.85546875" style="75" customWidth="1"/>
    <col min="4110" max="4110" width="1.7109375" style="75" customWidth="1"/>
    <col min="4111" max="4111" width="14.85546875" style="75" customWidth="1"/>
    <col min="4112" max="4112" width="1.7109375" style="75" customWidth="1"/>
    <col min="4113" max="4113" width="14.85546875" style="75" customWidth="1"/>
    <col min="4114" max="4114" width="1.7109375" style="75" customWidth="1"/>
    <col min="4115" max="4115" width="14.85546875" style="75" customWidth="1"/>
    <col min="4116" max="4352" width="9.140625" style="75"/>
    <col min="4353" max="4353" width="20.5703125" style="75" customWidth="1"/>
    <col min="4354" max="4354" width="14.85546875" style="75" customWidth="1"/>
    <col min="4355" max="4355" width="1.7109375" style="75" customWidth="1"/>
    <col min="4356" max="4356" width="14.85546875" style="75" customWidth="1"/>
    <col min="4357" max="4357" width="1.7109375" style="75" customWidth="1"/>
    <col min="4358" max="4358" width="14.85546875" style="75" customWidth="1"/>
    <col min="4359" max="4359" width="1.7109375" style="75" customWidth="1"/>
    <col min="4360" max="4360" width="14.85546875" style="75" customWidth="1"/>
    <col min="4361" max="4361" width="1.7109375" style="75" customWidth="1"/>
    <col min="4362" max="4362" width="14.85546875" style="75" customWidth="1"/>
    <col min="4363" max="4363" width="3.5703125" style="75" customWidth="1"/>
    <col min="4364" max="4364" width="21.140625" style="75" customWidth="1"/>
    <col min="4365" max="4365" width="14.85546875" style="75" customWidth="1"/>
    <col min="4366" max="4366" width="1.7109375" style="75" customWidth="1"/>
    <col min="4367" max="4367" width="14.85546875" style="75" customWidth="1"/>
    <col min="4368" max="4368" width="1.7109375" style="75" customWidth="1"/>
    <col min="4369" max="4369" width="14.85546875" style="75" customWidth="1"/>
    <col min="4370" max="4370" width="1.7109375" style="75" customWidth="1"/>
    <col min="4371" max="4371" width="14.85546875" style="75" customWidth="1"/>
    <col min="4372" max="4608" width="9.140625" style="75"/>
    <col min="4609" max="4609" width="20.5703125" style="75" customWidth="1"/>
    <col min="4610" max="4610" width="14.85546875" style="75" customWidth="1"/>
    <col min="4611" max="4611" width="1.7109375" style="75" customWidth="1"/>
    <col min="4612" max="4612" width="14.85546875" style="75" customWidth="1"/>
    <col min="4613" max="4613" width="1.7109375" style="75" customWidth="1"/>
    <col min="4614" max="4614" width="14.85546875" style="75" customWidth="1"/>
    <col min="4615" max="4615" width="1.7109375" style="75" customWidth="1"/>
    <col min="4616" max="4616" width="14.85546875" style="75" customWidth="1"/>
    <col min="4617" max="4617" width="1.7109375" style="75" customWidth="1"/>
    <col min="4618" max="4618" width="14.85546875" style="75" customWidth="1"/>
    <col min="4619" max="4619" width="3.5703125" style="75" customWidth="1"/>
    <col min="4620" max="4620" width="21.140625" style="75" customWidth="1"/>
    <col min="4621" max="4621" width="14.85546875" style="75" customWidth="1"/>
    <col min="4622" max="4622" width="1.7109375" style="75" customWidth="1"/>
    <col min="4623" max="4623" width="14.85546875" style="75" customWidth="1"/>
    <col min="4624" max="4624" width="1.7109375" style="75" customWidth="1"/>
    <col min="4625" max="4625" width="14.85546875" style="75" customWidth="1"/>
    <col min="4626" max="4626" width="1.7109375" style="75" customWidth="1"/>
    <col min="4627" max="4627" width="14.85546875" style="75" customWidth="1"/>
    <col min="4628" max="4864" width="9.140625" style="75"/>
    <col min="4865" max="4865" width="20.5703125" style="75" customWidth="1"/>
    <col min="4866" max="4866" width="14.85546875" style="75" customWidth="1"/>
    <col min="4867" max="4867" width="1.7109375" style="75" customWidth="1"/>
    <col min="4868" max="4868" width="14.85546875" style="75" customWidth="1"/>
    <col min="4869" max="4869" width="1.7109375" style="75" customWidth="1"/>
    <col min="4870" max="4870" width="14.85546875" style="75" customWidth="1"/>
    <col min="4871" max="4871" width="1.7109375" style="75" customWidth="1"/>
    <col min="4872" max="4872" width="14.85546875" style="75" customWidth="1"/>
    <col min="4873" max="4873" width="1.7109375" style="75" customWidth="1"/>
    <col min="4874" max="4874" width="14.85546875" style="75" customWidth="1"/>
    <col min="4875" max="4875" width="3.5703125" style="75" customWidth="1"/>
    <col min="4876" max="4876" width="21.140625" style="75" customWidth="1"/>
    <col min="4877" max="4877" width="14.85546875" style="75" customWidth="1"/>
    <col min="4878" max="4878" width="1.7109375" style="75" customWidth="1"/>
    <col min="4879" max="4879" width="14.85546875" style="75" customWidth="1"/>
    <col min="4880" max="4880" width="1.7109375" style="75" customWidth="1"/>
    <col min="4881" max="4881" width="14.85546875" style="75" customWidth="1"/>
    <col min="4882" max="4882" width="1.7109375" style="75" customWidth="1"/>
    <col min="4883" max="4883" width="14.85546875" style="75" customWidth="1"/>
    <col min="4884" max="5120" width="9.140625" style="75"/>
    <col min="5121" max="5121" width="20.5703125" style="75" customWidth="1"/>
    <col min="5122" max="5122" width="14.85546875" style="75" customWidth="1"/>
    <col min="5123" max="5123" width="1.7109375" style="75" customWidth="1"/>
    <col min="5124" max="5124" width="14.85546875" style="75" customWidth="1"/>
    <col min="5125" max="5125" width="1.7109375" style="75" customWidth="1"/>
    <col min="5126" max="5126" width="14.85546875" style="75" customWidth="1"/>
    <col min="5127" max="5127" width="1.7109375" style="75" customWidth="1"/>
    <col min="5128" max="5128" width="14.85546875" style="75" customWidth="1"/>
    <col min="5129" max="5129" width="1.7109375" style="75" customWidth="1"/>
    <col min="5130" max="5130" width="14.85546875" style="75" customWidth="1"/>
    <col min="5131" max="5131" width="3.5703125" style="75" customWidth="1"/>
    <col min="5132" max="5132" width="21.140625" style="75" customWidth="1"/>
    <col min="5133" max="5133" width="14.85546875" style="75" customWidth="1"/>
    <col min="5134" max="5134" width="1.7109375" style="75" customWidth="1"/>
    <col min="5135" max="5135" width="14.85546875" style="75" customWidth="1"/>
    <col min="5136" max="5136" width="1.7109375" style="75" customWidth="1"/>
    <col min="5137" max="5137" width="14.85546875" style="75" customWidth="1"/>
    <col min="5138" max="5138" width="1.7109375" style="75" customWidth="1"/>
    <col min="5139" max="5139" width="14.85546875" style="75" customWidth="1"/>
    <col min="5140" max="5376" width="9.140625" style="75"/>
    <col min="5377" max="5377" width="20.5703125" style="75" customWidth="1"/>
    <col min="5378" max="5378" width="14.85546875" style="75" customWidth="1"/>
    <col min="5379" max="5379" width="1.7109375" style="75" customWidth="1"/>
    <col min="5380" max="5380" width="14.85546875" style="75" customWidth="1"/>
    <col min="5381" max="5381" width="1.7109375" style="75" customWidth="1"/>
    <col min="5382" max="5382" width="14.85546875" style="75" customWidth="1"/>
    <col min="5383" max="5383" width="1.7109375" style="75" customWidth="1"/>
    <col min="5384" max="5384" width="14.85546875" style="75" customWidth="1"/>
    <col min="5385" max="5385" width="1.7109375" style="75" customWidth="1"/>
    <col min="5386" max="5386" width="14.85546875" style="75" customWidth="1"/>
    <col min="5387" max="5387" width="3.5703125" style="75" customWidth="1"/>
    <col min="5388" max="5388" width="21.140625" style="75" customWidth="1"/>
    <col min="5389" max="5389" width="14.85546875" style="75" customWidth="1"/>
    <col min="5390" max="5390" width="1.7109375" style="75" customWidth="1"/>
    <col min="5391" max="5391" width="14.85546875" style="75" customWidth="1"/>
    <col min="5392" max="5392" width="1.7109375" style="75" customWidth="1"/>
    <col min="5393" max="5393" width="14.85546875" style="75" customWidth="1"/>
    <col min="5394" max="5394" width="1.7109375" style="75" customWidth="1"/>
    <col min="5395" max="5395" width="14.85546875" style="75" customWidth="1"/>
    <col min="5396" max="5632" width="9.140625" style="75"/>
    <col min="5633" max="5633" width="20.5703125" style="75" customWidth="1"/>
    <col min="5634" max="5634" width="14.85546875" style="75" customWidth="1"/>
    <col min="5635" max="5635" width="1.7109375" style="75" customWidth="1"/>
    <col min="5636" max="5636" width="14.85546875" style="75" customWidth="1"/>
    <col min="5637" max="5637" width="1.7109375" style="75" customWidth="1"/>
    <col min="5638" max="5638" width="14.85546875" style="75" customWidth="1"/>
    <col min="5639" max="5639" width="1.7109375" style="75" customWidth="1"/>
    <col min="5640" max="5640" width="14.85546875" style="75" customWidth="1"/>
    <col min="5641" max="5641" width="1.7109375" style="75" customWidth="1"/>
    <col min="5642" max="5642" width="14.85546875" style="75" customWidth="1"/>
    <col min="5643" max="5643" width="3.5703125" style="75" customWidth="1"/>
    <col min="5644" max="5644" width="21.140625" style="75" customWidth="1"/>
    <col min="5645" max="5645" width="14.85546875" style="75" customWidth="1"/>
    <col min="5646" max="5646" width="1.7109375" style="75" customWidth="1"/>
    <col min="5647" max="5647" width="14.85546875" style="75" customWidth="1"/>
    <col min="5648" max="5648" width="1.7109375" style="75" customWidth="1"/>
    <col min="5649" max="5649" width="14.85546875" style="75" customWidth="1"/>
    <col min="5650" max="5650" width="1.7109375" style="75" customWidth="1"/>
    <col min="5651" max="5651" width="14.85546875" style="75" customWidth="1"/>
    <col min="5652" max="5888" width="9.140625" style="75"/>
    <col min="5889" max="5889" width="20.5703125" style="75" customWidth="1"/>
    <col min="5890" max="5890" width="14.85546875" style="75" customWidth="1"/>
    <col min="5891" max="5891" width="1.7109375" style="75" customWidth="1"/>
    <col min="5892" max="5892" width="14.85546875" style="75" customWidth="1"/>
    <col min="5893" max="5893" width="1.7109375" style="75" customWidth="1"/>
    <col min="5894" max="5894" width="14.85546875" style="75" customWidth="1"/>
    <col min="5895" max="5895" width="1.7109375" style="75" customWidth="1"/>
    <col min="5896" max="5896" width="14.85546875" style="75" customWidth="1"/>
    <col min="5897" max="5897" width="1.7109375" style="75" customWidth="1"/>
    <col min="5898" max="5898" width="14.85546875" style="75" customWidth="1"/>
    <col min="5899" max="5899" width="3.5703125" style="75" customWidth="1"/>
    <col min="5900" max="5900" width="21.140625" style="75" customWidth="1"/>
    <col min="5901" max="5901" width="14.85546875" style="75" customWidth="1"/>
    <col min="5902" max="5902" width="1.7109375" style="75" customWidth="1"/>
    <col min="5903" max="5903" width="14.85546875" style="75" customWidth="1"/>
    <col min="5904" max="5904" width="1.7109375" style="75" customWidth="1"/>
    <col min="5905" max="5905" width="14.85546875" style="75" customWidth="1"/>
    <col min="5906" max="5906" width="1.7109375" style="75" customWidth="1"/>
    <col min="5907" max="5907" width="14.85546875" style="75" customWidth="1"/>
    <col min="5908" max="6144" width="9.140625" style="75"/>
    <col min="6145" max="6145" width="20.5703125" style="75" customWidth="1"/>
    <col min="6146" max="6146" width="14.85546875" style="75" customWidth="1"/>
    <col min="6147" max="6147" width="1.7109375" style="75" customWidth="1"/>
    <col min="6148" max="6148" width="14.85546875" style="75" customWidth="1"/>
    <col min="6149" max="6149" width="1.7109375" style="75" customWidth="1"/>
    <col min="6150" max="6150" width="14.85546875" style="75" customWidth="1"/>
    <col min="6151" max="6151" width="1.7109375" style="75" customWidth="1"/>
    <col min="6152" max="6152" width="14.85546875" style="75" customWidth="1"/>
    <col min="6153" max="6153" width="1.7109375" style="75" customWidth="1"/>
    <col min="6154" max="6154" width="14.85546875" style="75" customWidth="1"/>
    <col min="6155" max="6155" width="3.5703125" style="75" customWidth="1"/>
    <col min="6156" max="6156" width="21.140625" style="75" customWidth="1"/>
    <col min="6157" max="6157" width="14.85546875" style="75" customWidth="1"/>
    <col min="6158" max="6158" width="1.7109375" style="75" customWidth="1"/>
    <col min="6159" max="6159" width="14.85546875" style="75" customWidth="1"/>
    <col min="6160" max="6160" width="1.7109375" style="75" customWidth="1"/>
    <col min="6161" max="6161" width="14.85546875" style="75" customWidth="1"/>
    <col min="6162" max="6162" width="1.7109375" style="75" customWidth="1"/>
    <col min="6163" max="6163" width="14.85546875" style="75" customWidth="1"/>
    <col min="6164" max="6400" width="9.140625" style="75"/>
    <col min="6401" max="6401" width="20.5703125" style="75" customWidth="1"/>
    <col min="6402" max="6402" width="14.85546875" style="75" customWidth="1"/>
    <col min="6403" max="6403" width="1.7109375" style="75" customWidth="1"/>
    <col min="6404" max="6404" width="14.85546875" style="75" customWidth="1"/>
    <col min="6405" max="6405" width="1.7109375" style="75" customWidth="1"/>
    <col min="6406" max="6406" width="14.85546875" style="75" customWidth="1"/>
    <col min="6407" max="6407" width="1.7109375" style="75" customWidth="1"/>
    <col min="6408" max="6408" width="14.85546875" style="75" customWidth="1"/>
    <col min="6409" max="6409" width="1.7109375" style="75" customWidth="1"/>
    <col min="6410" max="6410" width="14.85546875" style="75" customWidth="1"/>
    <col min="6411" max="6411" width="3.5703125" style="75" customWidth="1"/>
    <col min="6412" max="6412" width="21.140625" style="75" customWidth="1"/>
    <col min="6413" max="6413" width="14.85546875" style="75" customWidth="1"/>
    <col min="6414" max="6414" width="1.7109375" style="75" customWidth="1"/>
    <col min="6415" max="6415" width="14.85546875" style="75" customWidth="1"/>
    <col min="6416" max="6416" width="1.7109375" style="75" customWidth="1"/>
    <col min="6417" max="6417" width="14.85546875" style="75" customWidth="1"/>
    <col min="6418" max="6418" width="1.7109375" style="75" customWidth="1"/>
    <col min="6419" max="6419" width="14.85546875" style="75" customWidth="1"/>
    <col min="6420" max="6656" width="9.140625" style="75"/>
    <col min="6657" max="6657" width="20.5703125" style="75" customWidth="1"/>
    <col min="6658" max="6658" width="14.85546875" style="75" customWidth="1"/>
    <col min="6659" max="6659" width="1.7109375" style="75" customWidth="1"/>
    <col min="6660" max="6660" width="14.85546875" style="75" customWidth="1"/>
    <col min="6661" max="6661" width="1.7109375" style="75" customWidth="1"/>
    <col min="6662" max="6662" width="14.85546875" style="75" customWidth="1"/>
    <col min="6663" max="6663" width="1.7109375" style="75" customWidth="1"/>
    <col min="6664" max="6664" width="14.85546875" style="75" customWidth="1"/>
    <col min="6665" max="6665" width="1.7109375" style="75" customWidth="1"/>
    <col min="6666" max="6666" width="14.85546875" style="75" customWidth="1"/>
    <col min="6667" max="6667" width="3.5703125" style="75" customWidth="1"/>
    <col min="6668" max="6668" width="21.140625" style="75" customWidth="1"/>
    <col min="6669" max="6669" width="14.85546875" style="75" customWidth="1"/>
    <col min="6670" max="6670" width="1.7109375" style="75" customWidth="1"/>
    <col min="6671" max="6671" width="14.85546875" style="75" customWidth="1"/>
    <col min="6672" max="6672" width="1.7109375" style="75" customWidth="1"/>
    <col min="6673" max="6673" width="14.85546875" style="75" customWidth="1"/>
    <col min="6674" max="6674" width="1.7109375" style="75" customWidth="1"/>
    <col min="6675" max="6675" width="14.85546875" style="75" customWidth="1"/>
    <col min="6676" max="6912" width="9.140625" style="75"/>
    <col min="6913" max="6913" width="20.5703125" style="75" customWidth="1"/>
    <col min="6914" max="6914" width="14.85546875" style="75" customWidth="1"/>
    <col min="6915" max="6915" width="1.7109375" style="75" customWidth="1"/>
    <col min="6916" max="6916" width="14.85546875" style="75" customWidth="1"/>
    <col min="6917" max="6917" width="1.7109375" style="75" customWidth="1"/>
    <col min="6918" max="6918" width="14.85546875" style="75" customWidth="1"/>
    <col min="6919" max="6919" width="1.7109375" style="75" customWidth="1"/>
    <col min="6920" max="6920" width="14.85546875" style="75" customWidth="1"/>
    <col min="6921" max="6921" width="1.7109375" style="75" customWidth="1"/>
    <col min="6922" max="6922" width="14.85546875" style="75" customWidth="1"/>
    <col min="6923" max="6923" width="3.5703125" style="75" customWidth="1"/>
    <col min="6924" max="6924" width="21.140625" style="75" customWidth="1"/>
    <col min="6925" max="6925" width="14.85546875" style="75" customWidth="1"/>
    <col min="6926" max="6926" width="1.7109375" style="75" customWidth="1"/>
    <col min="6927" max="6927" width="14.85546875" style="75" customWidth="1"/>
    <col min="6928" max="6928" width="1.7109375" style="75" customWidth="1"/>
    <col min="6929" max="6929" width="14.85546875" style="75" customWidth="1"/>
    <col min="6930" max="6930" width="1.7109375" style="75" customWidth="1"/>
    <col min="6931" max="6931" width="14.85546875" style="75" customWidth="1"/>
    <col min="6932" max="7168" width="9.140625" style="75"/>
    <col min="7169" max="7169" width="20.5703125" style="75" customWidth="1"/>
    <col min="7170" max="7170" width="14.85546875" style="75" customWidth="1"/>
    <col min="7171" max="7171" width="1.7109375" style="75" customWidth="1"/>
    <col min="7172" max="7172" width="14.85546875" style="75" customWidth="1"/>
    <col min="7173" max="7173" width="1.7109375" style="75" customWidth="1"/>
    <col min="7174" max="7174" width="14.85546875" style="75" customWidth="1"/>
    <col min="7175" max="7175" width="1.7109375" style="75" customWidth="1"/>
    <col min="7176" max="7176" width="14.85546875" style="75" customWidth="1"/>
    <col min="7177" max="7177" width="1.7109375" style="75" customWidth="1"/>
    <col min="7178" max="7178" width="14.85546875" style="75" customWidth="1"/>
    <col min="7179" max="7179" width="3.5703125" style="75" customWidth="1"/>
    <col min="7180" max="7180" width="21.140625" style="75" customWidth="1"/>
    <col min="7181" max="7181" width="14.85546875" style="75" customWidth="1"/>
    <col min="7182" max="7182" width="1.7109375" style="75" customWidth="1"/>
    <col min="7183" max="7183" width="14.85546875" style="75" customWidth="1"/>
    <col min="7184" max="7184" width="1.7109375" style="75" customWidth="1"/>
    <col min="7185" max="7185" width="14.85546875" style="75" customWidth="1"/>
    <col min="7186" max="7186" width="1.7109375" style="75" customWidth="1"/>
    <col min="7187" max="7187" width="14.85546875" style="75" customWidth="1"/>
    <col min="7188" max="7424" width="9.140625" style="75"/>
    <col min="7425" max="7425" width="20.5703125" style="75" customWidth="1"/>
    <col min="7426" max="7426" width="14.85546875" style="75" customWidth="1"/>
    <col min="7427" max="7427" width="1.7109375" style="75" customWidth="1"/>
    <col min="7428" max="7428" width="14.85546875" style="75" customWidth="1"/>
    <col min="7429" max="7429" width="1.7109375" style="75" customWidth="1"/>
    <col min="7430" max="7430" width="14.85546875" style="75" customWidth="1"/>
    <col min="7431" max="7431" width="1.7109375" style="75" customWidth="1"/>
    <col min="7432" max="7432" width="14.85546875" style="75" customWidth="1"/>
    <col min="7433" max="7433" width="1.7109375" style="75" customWidth="1"/>
    <col min="7434" max="7434" width="14.85546875" style="75" customWidth="1"/>
    <col min="7435" max="7435" width="3.5703125" style="75" customWidth="1"/>
    <col min="7436" max="7436" width="21.140625" style="75" customWidth="1"/>
    <col min="7437" max="7437" width="14.85546875" style="75" customWidth="1"/>
    <col min="7438" max="7438" width="1.7109375" style="75" customWidth="1"/>
    <col min="7439" max="7439" width="14.85546875" style="75" customWidth="1"/>
    <col min="7440" max="7440" width="1.7109375" style="75" customWidth="1"/>
    <col min="7441" max="7441" width="14.85546875" style="75" customWidth="1"/>
    <col min="7442" max="7442" width="1.7109375" style="75" customWidth="1"/>
    <col min="7443" max="7443" width="14.85546875" style="75" customWidth="1"/>
    <col min="7444" max="7680" width="9.140625" style="75"/>
    <col min="7681" max="7681" width="20.5703125" style="75" customWidth="1"/>
    <col min="7682" max="7682" width="14.85546875" style="75" customWidth="1"/>
    <col min="7683" max="7683" width="1.7109375" style="75" customWidth="1"/>
    <col min="7684" max="7684" width="14.85546875" style="75" customWidth="1"/>
    <col min="7685" max="7685" width="1.7109375" style="75" customWidth="1"/>
    <col min="7686" max="7686" width="14.85546875" style="75" customWidth="1"/>
    <col min="7687" max="7687" width="1.7109375" style="75" customWidth="1"/>
    <col min="7688" max="7688" width="14.85546875" style="75" customWidth="1"/>
    <col min="7689" max="7689" width="1.7109375" style="75" customWidth="1"/>
    <col min="7690" max="7690" width="14.85546875" style="75" customWidth="1"/>
    <col min="7691" max="7691" width="3.5703125" style="75" customWidth="1"/>
    <col min="7692" max="7692" width="21.140625" style="75" customWidth="1"/>
    <col min="7693" max="7693" width="14.85546875" style="75" customWidth="1"/>
    <col min="7694" max="7694" width="1.7109375" style="75" customWidth="1"/>
    <col min="7695" max="7695" width="14.85546875" style="75" customWidth="1"/>
    <col min="7696" max="7696" width="1.7109375" style="75" customWidth="1"/>
    <col min="7697" max="7697" width="14.85546875" style="75" customWidth="1"/>
    <col min="7698" max="7698" width="1.7109375" style="75" customWidth="1"/>
    <col min="7699" max="7699" width="14.85546875" style="75" customWidth="1"/>
    <col min="7700" max="7936" width="9.140625" style="75"/>
    <col min="7937" max="7937" width="20.5703125" style="75" customWidth="1"/>
    <col min="7938" max="7938" width="14.85546875" style="75" customWidth="1"/>
    <col min="7939" max="7939" width="1.7109375" style="75" customWidth="1"/>
    <col min="7940" max="7940" width="14.85546875" style="75" customWidth="1"/>
    <col min="7941" max="7941" width="1.7109375" style="75" customWidth="1"/>
    <col min="7942" max="7942" width="14.85546875" style="75" customWidth="1"/>
    <col min="7943" max="7943" width="1.7109375" style="75" customWidth="1"/>
    <col min="7944" max="7944" width="14.85546875" style="75" customWidth="1"/>
    <col min="7945" max="7945" width="1.7109375" style="75" customWidth="1"/>
    <col min="7946" max="7946" width="14.85546875" style="75" customWidth="1"/>
    <col min="7947" max="7947" width="3.5703125" style="75" customWidth="1"/>
    <col min="7948" max="7948" width="21.140625" style="75" customWidth="1"/>
    <col min="7949" max="7949" width="14.85546875" style="75" customWidth="1"/>
    <col min="7950" max="7950" width="1.7109375" style="75" customWidth="1"/>
    <col min="7951" max="7951" width="14.85546875" style="75" customWidth="1"/>
    <col min="7952" max="7952" width="1.7109375" style="75" customWidth="1"/>
    <col min="7953" max="7953" width="14.85546875" style="75" customWidth="1"/>
    <col min="7954" max="7954" width="1.7109375" style="75" customWidth="1"/>
    <col min="7955" max="7955" width="14.85546875" style="75" customWidth="1"/>
    <col min="7956" max="8192" width="9.140625" style="75"/>
    <col min="8193" max="8193" width="20.5703125" style="75" customWidth="1"/>
    <col min="8194" max="8194" width="14.85546875" style="75" customWidth="1"/>
    <col min="8195" max="8195" width="1.7109375" style="75" customWidth="1"/>
    <col min="8196" max="8196" width="14.85546875" style="75" customWidth="1"/>
    <col min="8197" max="8197" width="1.7109375" style="75" customWidth="1"/>
    <col min="8198" max="8198" width="14.85546875" style="75" customWidth="1"/>
    <col min="8199" max="8199" width="1.7109375" style="75" customWidth="1"/>
    <col min="8200" max="8200" width="14.85546875" style="75" customWidth="1"/>
    <col min="8201" max="8201" width="1.7109375" style="75" customWidth="1"/>
    <col min="8202" max="8202" width="14.85546875" style="75" customWidth="1"/>
    <col min="8203" max="8203" width="3.5703125" style="75" customWidth="1"/>
    <col min="8204" max="8204" width="21.140625" style="75" customWidth="1"/>
    <col min="8205" max="8205" width="14.85546875" style="75" customWidth="1"/>
    <col min="8206" max="8206" width="1.7109375" style="75" customWidth="1"/>
    <col min="8207" max="8207" width="14.85546875" style="75" customWidth="1"/>
    <col min="8208" max="8208" width="1.7109375" style="75" customWidth="1"/>
    <col min="8209" max="8209" width="14.85546875" style="75" customWidth="1"/>
    <col min="8210" max="8210" width="1.7109375" style="75" customWidth="1"/>
    <col min="8211" max="8211" width="14.85546875" style="75" customWidth="1"/>
    <col min="8212" max="8448" width="9.140625" style="75"/>
    <col min="8449" max="8449" width="20.5703125" style="75" customWidth="1"/>
    <col min="8450" max="8450" width="14.85546875" style="75" customWidth="1"/>
    <col min="8451" max="8451" width="1.7109375" style="75" customWidth="1"/>
    <col min="8452" max="8452" width="14.85546875" style="75" customWidth="1"/>
    <col min="8453" max="8453" width="1.7109375" style="75" customWidth="1"/>
    <col min="8454" max="8454" width="14.85546875" style="75" customWidth="1"/>
    <col min="8455" max="8455" width="1.7109375" style="75" customWidth="1"/>
    <col min="8456" max="8456" width="14.85546875" style="75" customWidth="1"/>
    <col min="8457" max="8457" width="1.7109375" style="75" customWidth="1"/>
    <col min="8458" max="8458" width="14.85546875" style="75" customWidth="1"/>
    <col min="8459" max="8459" width="3.5703125" style="75" customWidth="1"/>
    <col min="8460" max="8460" width="21.140625" style="75" customWidth="1"/>
    <col min="8461" max="8461" width="14.85546875" style="75" customWidth="1"/>
    <col min="8462" max="8462" width="1.7109375" style="75" customWidth="1"/>
    <col min="8463" max="8463" width="14.85546875" style="75" customWidth="1"/>
    <col min="8464" max="8464" width="1.7109375" style="75" customWidth="1"/>
    <col min="8465" max="8465" width="14.85546875" style="75" customWidth="1"/>
    <col min="8466" max="8466" width="1.7109375" style="75" customWidth="1"/>
    <col min="8467" max="8467" width="14.85546875" style="75" customWidth="1"/>
    <col min="8468" max="8704" width="9.140625" style="75"/>
    <col min="8705" max="8705" width="20.5703125" style="75" customWidth="1"/>
    <col min="8706" max="8706" width="14.85546875" style="75" customWidth="1"/>
    <col min="8707" max="8707" width="1.7109375" style="75" customWidth="1"/>
    <col min="8708" max="8708" width="14.85546875" style="75" customWidth="1"/>
    <col min="8709" max="8709" width="1.7109375" style="75" customWidth="1"/>
    <col min="8710" max="8710" width="14.85546875" style="75" customWidth="1"/>
    <col min="8711" max="8711" width="1.7109375" style="75" customWidth="1"/>
    <col min="8712" max="8712" width="14.85546875" style="75" customWidth="1"/>
    <col min="8713" max="8713" width="1.7109375" style="75" customWidth="1"/>
    <col min="8714" max="8714" width="14.85546875" style="75" customWidth="1"/>
    <col min="8715" max="8715" width="3.5703125" style="75" customWidth="1"/>
    <col min="8716" max="8716" width="21.140625" style="75" customWidth="1"/>
    <col min="8717" max="8717" width="14.85546875" style="75" customWidth="1"/>
    <col min="8718" max="8718" width="1.7109375" style="75" customWidth="1"/>
    <col min="8719" max="8719" width="14.85546875" style="75" customWidth="1"/>
    <col min="8720" max="8720" width="1.7109375" style="75" customWidth="1"/>
    <col min="8721" max="8721" width="14.85546875" style="75" customWidth="1"/>
    <col min="8722" max="8722" width="1.7109375" style="75" customWidth="1"/>
    <col min="8723" max="8723" width="14.85546875" style="75" customWidth="1"/>
    <col min="8724" max="8960" width="9.140625" style="75"/>
    <col min="8961" max="8961" width="20.5703125" style="75" customWidth="1"/>
    <col min="8962" max="8962" width="14.85546875" style="75" customWidth="1"/>
    <col min="8963" max="8963" width="1.7109375" style="75" customWidth="1"/>
    <col min="8964" max="8964" width="14.85546875" style="75" customWidth="1"/>
    <col min="8965" max="8965" width="1.7109375" style="75" customWidth="1"/>
    <col min="8966" max="8966" width="14.85546875" style="75" customWidth="1"/>
    <col min="8967" max="8967" width="1.7109375" style="75" customWidth="1"/>
    <col min="8968" max="8968" width="14.85546875" style="75" customWidth="1"/>
    <col min="8969" max="8969" width="1.7109375" style="75" customWidth="1"/>
    <col min="8970" max="8970" width="14.85546875" style="75" customWidth="1"/>
    <col min="8971" max="8971" width="3.5703125" style="75" customWidth="1"/>
    <col min="8972" max="8972" width="21.140625" style="75" customWidth="1"/>
    <col min="8973" max="8973" width="14.85546875" style="75" customWidth="1"/>
    <col min="8974" max="8974" width="1.7109375" style="75" customWidth="1"/>
    <col min="8975" max="8975" width="14.85546875" style="75" customWidth="1"/>
    <col min="8976" max="8976" width="1.7109375" style="75" customWidth="1"/>
    <col min="8977" max="8977" width="14.85546875" style="75" customWidth="1"/>
    <col min="8978" max="8978" width="1.7109375" style="75" customWidth="1"/>
    <col min="8979" max="8979" width="14.85546875" style="75" customWidth="1"/>
    <col min="8980" max="9216" width="9.140625" style="75"/>
    <col min="9217" max="9217" width="20.5703125" style="75" customWidth="1"/>
    <col min="9218" max="9218" width="14.85546875" style="75" customWidth="1"/>
    <col min="9219" max="9219" width="1.7109375" style="75" customWidth="1"/>
    <col min="9220" max="9220" width="14.85546875" style="75" customWidth="1"/>
    <col min="9221" max="9221" width="1.7109375" style="75" customWidth="1"/>
    <col min="9222" max="9222" width="14.85546875" style="75" customWidth="1"/>
    <col min="9223" max="9223" width="1.7109375" style="75" customWidth="1"/>
    <col min="9224" max="9224" width="14.85546875" style="75" customWidth="1"/>
    <col min="9225" max="9225" width="1.7109375" style="75" customWidth="1"/>
    <col min="9226" max="9226" width="14.85546875" style="75" customWidth="1"/>
    <col min="9227" max="9227" width="3.5703125" style="75" customWidth="1"/>
    <col min="9228" max="9228" width="21.140625" style="75" customWidth="1"/>
    <col min="9229" max="9229" width="14.85546875" style="75" customWidth="1"/>
    <col min="9230" max="9230" width="1.7109375" style="75" customWidth="1"/>
    <col min="9231" max="9231" width="14.85546875" style="75" customWidth="1"/>
    <col min="9232" max="9232" width="1.7109375" style="75" customWidth="1"/>
    <col min="9233" max="9233" width="14.85546875" style="75" customWidth="1"/>
    <col min="9234" max="9234" width="1.7109375" style="75" customWidth="1"/>
    <col min="9235" max="9235" width="14.85546875" style="75" customWidth="1"/>
    <col min="9236" max="9472" width="9.140625" style="75"/>
    <col min="9473" max="9473" width="20.5703125" style="75" customWidth="1"/>
    <col min="9474" max="9474" width="14.85546875" style="75" customWidth="1"/>
    <col min="9475" max="9475" width="1.7109375" style="75" customWidth="1"/>
    <col min="9476" max="9476" width="14.85546875" style="75" customWidth="1"/>
    <col min="9477" max="9477" width="1.7109375" style="75" customWidth="1"/>
    <col min="9478" max="9478" width="14.85546875" style="75" customWidth="1"/>
    <col min="9479" max="9479" width="1.7109375" style="75" customWidth="1"/>
    <col min="9480" max="9480" width="14.85546875" style="75" customWidth="1"/>
    <col min="9481" max="9481" width="1.7109375" style="75" customWidth="1"/>
    <col min="9482" max="9482" width="14.85546875" style="75" customWidth="1"/>
    <col min="9483" max="9483" width="3.5703125" style="75" customWidth="1"/>
    <col min="9484" max="9484" width="21.140625" style="75" customWidth="1"/>
    <col min="9485" max="9485" width="14.85546875" style="75" customWidth="1"/>
    <col min="9486" max="9486" width="1.7109375" style="75" customWidth="1"/>
    <col min="9487" max="9487" width="14.85546875" style="75" customWidth="1"/>
    <col min="9488" max="9488" width="1.7109375" style="75" customWidth="1"/>
    <col min="9489" max="9489" width="14.85546875" style="75" customWidth="1"/>
    <col min="9490" max="9490" width="1.7109375" style="75" customWidth="1"/>
    <col min="9491" max="9491" width="14.85546875" style="75" customWidth="1"/>
    <col min="9492" max="9728" width="9.140625" style="75"/>
    <col min="9729" max="9729" width="20.5703125" style="75" customWidth="1"/>
    <col min="9730" max="9730" width="14.85546875" style="75" customWidth="1"/>
    <col min="9731" max="9731" width="1.7109375" style="75" customWidth="1"/>
    <col min="9732" max="9732" width="14.85546875" style="75" customWidth="1"/>
    <col min="9733" max="9733" width="1.7109375" style="75" customWidth="1"/>
    <col min="9734" max="9734" width="14.85546875" style="75" customWidth="1"/>
    <col min="9735" max="9735" width="1.7109375" style="75" customWidth="1"/>
    <col min="9736" max="9736" width="14.85546875" style="75" customWidth="1"/>
    <col min="9737" max="9737" width="1.7109375" style="75" customWidth="1"/>
    <col min="9738" max="9738" width="14.85546875" style="75" customWidth="1"/>
    <col min="9739" max="9739" width="3.5703125" style="75" customWidth="1"/>
    <col min="9740" max="9740" width="21.140625" style="75" customWidth="1"/>
    <col min="9741" max="9741" width="14.85546875" style="75" customWidth="1"/>
    <col min="9742" max="9742" width="1.7109375" style="75" customWidth="1"/>
    <col min="9743" max="9743" width="14.85546875" style="75" customWidth="1"/>
    <col min="9744" max="9744" width="1.7109375" style="75" customWidth="1"/>
    <col min="9745" max="9745" width="14.85546875" style="75" customWidth="1"/>
    <col min="9746" max="9746" width="1.7109375" style="75" customWidth="1"/>
    <col min="9747" max="9747" width="14.85546875" style="75" customWidth="1"/>
    <col min="9748" max="9984" width="9.140625" style="75"/>
    <col min="9985" max="9985" width="20.5703125" style="75" customWidth="1"/>
    <col min="9986" max="9986" width="14.85546875" style="75" customWidth="1"/>
    <col min="9987" max="9987" width="1.7109375" style="75" customWidth="1"/>
    <col min="9988" max="9988" width="14.85546875" style="75" customWidth="1"/>
    <col min="9989" max="9989" width="1.7109375" style="75" customWidth="1"/>
    <col min="9990" max="9990" width="14.85546875" style="75" customWidth="1"/>
    <col min="9991" max="9991" width="1.7109375" style="75" customWidth="1"/>
    <col min="9992" max="9992" width="14.85546875" style="75" customWidth="1"/>
    <col min="9993" max="9993" width="1.7109375" style="75" customWidth="1"/>
    <col min="9994" max="9994" width="14.85546875" style="75" customWidth="1"/>
    <col min="9995" max="9995" width="3.5703125" style="75" customWidth="1"/>
    <col min="9996" max="9996" width="21.140625" style="75" customWidth="1"/>
    <col min="9997" max="9997" width="14.85546875" style="75" customWidth="1"/>
    <col min="9998" max="9998" width="1.7109375" style="75" customWidth="1"/>
    <col min="9999" max="9999" width="14.85546875" style="75" customWidth="1"/>
    <col min="10000" max="10000" width="1.7109375" style="75" customWidth="1"/>
    <col min="10001" max="10001" width="14.85546875" style="75" customWidth="1"/>
    <col min="10002" max="10002" width="1.7109375" style="75" customWidth="1"/>
    <col min="10003" max="10003" width="14.85546875" style="75" customWidth="1"/>
    <col min="10004" max="10240" width="9.140625" style="75"/>
    <col min="10241" max="10241" width="20.5703125" style="75" customWidth="1"/>
    <col min="10242" max="10242" width="14.85546875" style="75" customWidth="1"/>
    <col min="10243" max="10243" width="1.7109375" style="75" customWidth="1"/>
    <col min="10244" max="10244" width="14.85546875" style="75" customWidth="1"/>
    <col min="10245" max="10245" width="1.7109375" style="75" customWidth="1"/>
    <col min="10246" max="10246" width="14.85546875" style="75" customWidth="1"/>
    <col min="10247" max="10247" width="1.7109375" style="75" customWidth="1"/>
    <col min="10248" max="10248" width="14.85546875" style="75" customWidth="1"/>
    <col min="10249" max="10249" width="1.7109375" style="75" customWidth="1"/>
    <col min="10250" max="10250" width="14.85546875" style="75" customWidth="1"/>
    <col min="10251" max="10251" width="3.5703125" style="75" customWidth="1"/>
    <col min="10252" max="10252" width="21.140625" style="75" customWidth="1"/>
    <col min="10253" max="10253" width="14.85546875" style="75" customWidth="1"/>
    <col min="10254" max="10254" width="1.7109375" style="75" customWidth="1"/>
    <col min="10255" max="10255" width="14.85546875" style="75" customWidth="1"/>
    <col min="10256" max="10256" width="1.7109375" style="75" customWidth="1"/>
    <col min="10257" max="10257" width="14.85546875" style="75" customWidth="1"/>
    <col min="10258" max="10258" width="1.7109375" style="75" customWidth="1"/>
    <col min="10259" max="10259" width="14.85546875" style="75" customWidth="1"/>
    <col min="10260" max="10496" width="9.140625" style="75"/>
    <col min="10497" max="10497" width="20.5703125" style="75" customWidth="1"/>
    <col min="10498" max="10498" width="14.85546875" style="75" customWidth="1"/>
    <col min="10499" max="10499" width="1.7109375" style="75" customWidth="1"/>
    <col min="10500" max="10500" width="14.85546875" style="75" customWidth="1"/>
    <col min="10501" max="10501" width="1.7109375" style="75" customWidth="1"/>
    <col min="10502" max="10502" width="14.85546875" style="75" customWidth="1"/>
    <col min="10503" max="10503" width="1.7109375" style="75" customWidth="1"/>
    <col min="10504" max="10504" width="14.85546875" style="75" customWidth="1"/>
    <col min="10505" max="10505" width="1.7109375" style="75" customWidth="1"/>
    <col min="10506" max="10506" width="14.85546875" style="75" customWidth="1"/>
    <col min="10507" max="10507" width="3.5703125" style="75" customWidth="1"/>
    <col min="10508" max="10508" width="21.140625" style="75" customWidth="1"/>
    <col min="10509" max="10509" width="14.85546875" style="75" customWidth="1"/>
    <col min="10510" max="10510" width="1.7109375" style="75" customWidth="1"/>
    <col min="10511" max="10511" width="14.85546875" style="75" customWidth="1"/>
    <col min="10512" max="10512" width="1.7109375" style="75" customWidth="1"/>
    <col min="10513" max="10513" width="14.85546875" style="75" customWidth="1"/>
    <col min="10514" max="10514" width="1.7109375" style="75" customWidth="1"/>
    <col min="10515" max="10515" width="14.85546875" style="75" customWidth="1"/>
    <col min="10516" max="10752" width="9.140625" style="75"/>
    <col min="10753" max="10753" width="20.5703125" style="75" customWidth="1"/>
    <col min="10754" max="10754" width="14.85546875" style="75" customWidth="1"/>
    <col min="10755" max="10755" width="1.7109375" style="75" customWidth="1"/>
    <col min="10756" max="10756" width="14.85546875" style="75" customWidth="1"/>
    <col min="10757" max="10757" width="1.7109375" style="75" customWidth="1"/>
    <col min="10758" max="10758" width="14.85546875" style="75" customWidth="1"/>
    <col min="10759" max="10759" width="1.7109375" style="75" customWidth="1"/>
    <col min="10760" max="10760" width="14.85546875" style="75" customWidth="1"/>
    <col min="10761" max="10761" width="1.7109375" style="75" customWidth="1"/>
    <col min="10762" max="10762" width="14.85546875" style="75" customWidth="1"/>
    <col min="10763" max="10763" width="3.5703125" style="75" customWidth="1"/>
    <col min="10764" max="10764" width="21.140625" style="75" customWidth="1"/>
    <col min="10765" max="10765" width="14.85546875" style="75" customWidth="1"/>
    <col min="10766" max="10766" width="1.7109375" style="75" customWidth="1"/>
    <col min="10767" max="10767" width="14.85546875" style="75" customWidth="1"/>
    <col min="10768" max="10768" width="1.7109375" style="75" customWidth="1"/>
    <col min="10769" max="10769" width="14.85546875" style="75" customWidth="1"/>
    <col min="10770" max="10770" width="1.7109375" style="75" customWidth="1"/>
    <col min="10771" max="10771" width="14.85546875" style="75" customWidth="1"/>
    <col min="10772" max="11008" width="9.140625" style="75"/>
    <col min="11009" max="11009" width="20.5703125" style="75" customWidth="1"/>
    <col min="11010" max="11010" width="14.85546875" style="75" customWidth="1"/>
    <col min="11011" max="11011" width="1.7109375" style="75" customWidth="1"/>
    <col min="11012" max="11012" width="14.85546875" style="75" customWidth="1"/>
    <col min="11013" max="11013" width="1.7109375" style="75" customWidth="1"/>
    <col min="11014" max="11014" width="14.85546875" style="75" customWidth="1"/>
    <col min="11015" max="11015" width="1.7109375" style="75" customWidth="1"/>
    <col min="11016" max="11016" width="14.85546875" style="75" customWidth="1"/>
    <col min="11017" max="11017" width="1.7109375" style="75" customWidth="1"/>
    <col min="11018" max="11018" width="14.85546875" style="75" customWidth="1"/>
    <col min="11019" max="11019" width="3.5703125" style="75" customWidth="1"/>
    <col min="11020" max="11020" width="21.140625" style="75" customWidth="1"/>
    <col min="11021" max="11021" width="14.85546875" style="75" customWidth="1"/>
    <col min="11022" max="11022" width="1.7109375" style="75" customWidth="1"/>
    <col min="11023" max="11023" width="14.85546875" style="75" customWidth="1"/>
    <col min="11024" max="11024" width="1.7109375" style="75" customWidth="1"/>
    <col min="11025" max="11025" width="14.85546875" style="75" customWidth="1"/>
    <col min="11026" max="11026" width="1.7109375" style="75" customWidth="1"/>
    <col min="11027" max="11027" width="14.85546875" style="75" customWidth="1"/>
    <col min="11028" max="11264" width="9.140625" style="75"/>
    <col min="11265" max="11265" width="20.5703125" style="75" customWidth="1"/>
    <col min="11266" max="11266" width="14.85546875" style="75" customWidth="1"/>
    <col min="11267" max="11267" width="1.7109375" style="75" customWidth="1"/>
    <col min="11268" max="11268" width="14.85546875" style="75" customWidth="1"/>
    <col min="11269" max="11269" width="1.7109375" style="75" customWidth="1"/>
    <col min="11270" max="11270" width="14.85546875" style="75" customWidth="1"/>
    <col min="11271" max="11271" width="1.7109375" style="75" customWidth="1"/>
    <col min="11272" max="11272" width="14.85546875" style="75" customWidth="1"/>
    <col min="11273" max="11273" width="1.7109375" style="75" customWidth="1"/>
    <col min="11274" max="11274" width="14.85546875" style="75" customWidth="1"/>
    <col min="11275" max="11275" width="3.5703125" style="75" customWidth="1"/>
    <col min="11276" max="11276" width="21.140625" style="75" customWidth="1"/>
    <col min="11277" max="11277" width="14.85546875" style="75" customWidth="1"/>
    <col min="11278" max="11278" width="1.7109375" style="75" customWidth="1"/>
    <col min="11279" max="11279" width="14.85546875" style="75" customWidth="1"/>
    <col min="11280" max="11280" width="1.7109375" style="75" customWidth="1"/>
    <col min="11281" max="11281" width="14.85546875" style="75" customWidth="1"/>
    <col min="11282" max="11282" width="1.7109375" style="75" customWidth="1"/>
    <col min="11283" max="11283" width="14.85546875" style="75" customWidth="1"/>
    <col min="11284" max="11520" width="9.140625" style="75"/>
    <col min="11521" max="11521" width="20.5703125" style="75" customWidth="1"/>
    <col min="11522" max="11522" width="14.85546875" style="75" customWidth="1"/>
    <col min="11523" max="11523" width="1.7109375" style="75" customWidth="1"/>
    <col min="11524" max="11524" width="14.85546875" style="75" customWidth="1"/>
    <col min="11525" max="11525" width="1.7109375" style="75" customWidth="1"/>
    <col min="11526" max="11526" width="14.85546875" style="75" customWidth="1"/>
    <col min="11527" max="11527" width="1.7109375" style="75" customWidth="1"/>
    <col min="11528" max="11528" width="14.85546875" style="75" customWidth="1"/>
    <col min="11529" max="11529" width="1.7109375" style="75" customWidth="1"/>
    <col min="11530" max="11530" width="14.85546875" style="75" customWidth="1"/>
    <col min="11531" max="11531" width="3.5703125" style="75" customWidth="1"/>
    <col min="11532" max="11532" width="21.140625" style="75" customWidth="1"/>
    <col min="11533" max="11533" width="14.85546875" style="75" customWidth="1"/>
    <col min="11534" max="11534" width="1.7109375" style="75" customWidth="1"/>
    <col min="11535" max="11535" width="14.85546875" style="75" customWidth="1"/>
    <col min="11536" max="11536" width="1.7109375" style="75" customWidth="1"/>
    <col min="11537" max="11537" width="14.85546875" style="75" customWidth="1"/>
    <col min="11538" max="11538" width="1.7109375" style="75" customWidth="1"/>
    <col min="11539" max="11539" width="14.85546875" style="75" customWidth="1"/>
    <col min="11540" max="11776" width="9.140625" style="75"/>
    <col min="11777" max="11777" width="20.5703125" style="75" customWidth="1"/>
    <col min="11778" max="11778" width="14.85546875" style="75" customWidth="1"/>
    <col min="11779" max="11779" width="1.7109375" style="75" customWidth="1"/>
    <col min="11780" max="11780" width="14.85546875" style="75" customWidth="1"/>
    <col min="11781" max="11781" width="1.7109375" style="75" customWidth="1"/>
    <col min="11782" max="11782" width="14.85546875" style="75" customWidth="1"/>
    <col min="11783" max="11783" width="1.7109375" style="75" customWidth="1"/>
    <col min="11784" max="11784" width="14.85546875" style="75" customWidth="1"/>
    <col min="11785" max="11785" width="1.7109375" style="75" customWidth="1"/>
    <col min="11786" max="11786" width="14.85546875" style="75" customWidth="1"/>
    <col min="11787" max="11787" width="3.5703125" style="75" customWidth="1"/>
    <col min="11788" max="11788" width="21.140625" style="75" customWidth="1"/>
    <col min="11789" max="11789" width="14.85546875" style="75" customWidth="1"/>
    <col min="11790" max="11790" width="1.7109375" style="75" customWidth="1"/>
    <col min="11791" max="11791" width="14.85546875" style="75" customWidth="1"/>
    <col min="11792" max="11792" width="1.7109375" style="75" customWidth="1"/>
    <col min="11793" max="11793" width="14.85546875" style="75" customWidth="1"/>
    <col min="11794" max="11794" width="1.7109375" style="75" customWidth="1"/>
    <col min="11795" max="11795" width="14.85546875" style="75" customWidth="1"/>
    <col min="11796" max="12032" width="9.140625" style="75"/>
    <col min="12033" max="12033" width="20.5703125" style="75" customWidth="1"/>
    <col min="12034" max="12034" width="14.85546875" style="75" customWidth="1"/>
    <col min="12035" max="12035" width="1.7109375" style="75" customWidth="1"/>
    <col min="12036" max="12036" width="14.85546875" style="75" customWidth="1"/>
    <col min="12037" max="12037" width="1.7109375" style="75" customWidth="1"/>
    <col min="12038" max="12038" width="14.85546875" style="75" customWidth="1"/>
    <col min="12039" max="12039" width="1.7109375" style="75" customWidth="1"/>
    <col min="12040" max="12040" width="14.85546875" style="75" customWidth="1"/>
    <col min="12041" max="12041" width="1.7109375" style="75" customWidth="1"/>
    <col min="12042" max="12042" width="14.85546875" style="75" customWidth="1"/>
    <col min="12043" max="12043" width="3.5703125" style="75" customWidth="1"/>
    <col min="12044" max="12044" width="21.140625" style="75" customWidth="1"/>
    <col min="12045" max="12045" width="14.85546875" style="75" customWidth="1"/>
    <col min="12046" max="12046" width="1.7109375" style="75" customWidth="1"/>
    <col min="12047" max="12047" width="14.85546875" style="75" customWidth="1"/>
    <col min="12048" max="12048" width="1.7109375" style="75" customWidth="1"/>
    <col min="12049" max="12049" width="14.85546875" style="75" customWidth="1"/>
    <col min="12050" max="12050" width="1.7109375" style="75" customWidth="1"/>
    <col min="12051" max="12051" width="14.85546875" style="75" customWidth="1"/>
    <col min="12052" max="12288" width="9.140625" style="75"/>
    <col min="12289" max="12289" width="20.5703125" style="75" customWidth="1"/>
    <col min="12290" max="12290" width="14.85546875" style="75" customWidth="1"/>
    <col min="12291" max="12291" width="1.7109375" style="75" customWidth="1"/>
    <col min="12292" max="12292" width="14.85546875" style="75" customWidth="1"/>
    <col min="12293" max="12293" width="1.7109375" style="75" customWidth="1"/>
    <col min="12294" max="12294" width="14.85546875" style="75" customWidth="1"/>
    <col min="12295" max="12295" width="1.7109375" style="75" customWidth="1"/>
    <col min="12296" max="12296" width="14.85546875" style="75" customWidth="1"/>
    <col min="12297" max="12297" width="1.7109375" style="75" customWidth="1"/>
    <col min="12298" max="12298" width="14.85546875" style="75" customWidth="1"/>
    <col min="12299" max="12299" width="3.5703125" style="75" customWidth="1"/>
    <col min="12300" max="12300" width="21.140625" style="75" customWidth="1"/>
    <col min="12301" max="12301" width="14.85546875" style="75" customWidth="1"/>
    <col min="12302" max="12302" width="1.7109375" style="75" customWidth="1"/>
    <col min="12303" max="12303" width="14.85546875" style="75" customWidth="1"/>
    <col min="12304" max="12304" width="1.7109375" style="75" customWidth="1"/>
    <col min="12305" max="12305" width="14.85546875" style="75" customWidth="1"/>
    <col min="12306" max="12306" width="1.7109375" style="75" customWidth="1"/>
    <col min="12307" max="12307" width="14.85546875" style="75" customWidth="1"/>
    <col min="12308" max="12544" width="9.140625" style="75"/>
    <col min="12545" max="12545" width="20.5703125" style="75" customWidth="1"/>
    <col min="12546" max="12546" width="14.85546875" style="75" customWidth="1"/>
    <col min="12547" max="12547" width="1.7109375" style="75" customWidth="1"/>
    <col min="12548" max="12548" width="14.85546875" style="75" customWidth="1"/>
    <col min="12549" max="12549" width="1.7109375" style="75" customWidth="1"/>
    <col min="12550" max="12550" width="14.85546875" style="75" customWidth="1"/>
    <col min="12551" max="12551" width="1.7109375" style="75" customWidth="1"/>
    <col min="12552" max="12552" width="14.85546875" style="75" customWidth="1"/>
    <col min="12553" max="12553" width="1.7109375" style="75" customWidth="1"/>
    <col min="12554" max="12554" width="14.85546875" style="75" customWidth="1"/>
    <col min="12555" max="12555" width="3.5703125" style="75" customWidth="1"/>
    <col min="12556" max="12556" width="21.140625" style="75" customWidth="1"/>
    <col min="12557" max="12557" width="14.85546875" style="75" customWidth="1"/>
    <col min="12558" max="12558" width="1.7109375" style="75" customWidth="1"/>
    <col min="12559" max="12559" width="14.85546875" style="75" customWidth="1"/>
    <col min="12560" max="12560" width="1.7109375" style="75" customWidth="1"/>
    <col min="12561" max="12561" width="14.85546875" style="75" customWidth="1"/>
    <col min="12562" max="12562" width="1.7109375" style="75" customWidth="1"/>
    <col min="12563" max="12563" width="14.85546875" style="75" customWidth="1"/>
    <col min="12564" max="12800" width="9.140625" style="75"/>
    <col min="12801" max="12801" width="20.5703125" style="75" customWidth="1"/>
    <col min="12802" max="12802" width="14.85546875" style="75" customWidth="1"/>
    <col min="12803" max="12803" width="1.7109375" style="75" customWidth="1"/>
    <col min="12804" max="12804" width="14.85546875" style="75" customWidth="1"/>
    <col min="12805" max="12805" width="1.7109375" style="75" customWidth="1"/>
    <col min="12806" max="12806" width="14.85546875" style="75" customWidth="1"/>
    <col min="12807" max="12807" width="1.7109375" style="75" customWidth="1"/>
    <col min="12808" max="12808" width="14.85546875" style="75" customWidth="1"/>
    <col min="12809" max="12809" width="1.7109375" style="75" customWidth="1"/>
    <col min="12810" max="12810" width="14.85546875" style="75" customWidth="1"/>
    <col min="12811" max="12811" width="3.5703125" style="75" customWidth="1"/>
    <col min="12812" max="12812" width="21.140625" style="75" customWidth="1"/>
    <col min="12813" max="12813" width="14.85546875" style="75" customWidth="1"/>
    <col min="12814" max="12814" width="1.7109375" style="75" customWidth="1"/>
    <col min="12815" max="12815" width="14.85546875" style="75" customWidth="1"/>
    <col min="12816" max="12816" width="1.7109375" style="75" customWidth="1"/>
    <col min="12817" max="12817" width="14.85546875" style="75" customWidth="1"/>
    <col min="12818" max="12818" width="1.7109375" style="75" customWidth="1"/>
    <col min="12819" max="12819" width="14.85546875" style="75" customWidth="1"/>
    <col min="12820" max="13056" width="9.140625" style="75"/>
    <col min="13057" max="13057" width="20.5703125" style="75" customWidth="1"/>
    <col min="13058" max="13058" width="14.85546875" style="75" customWidth="1"/>
    <col min="13059" max="13059" width="1.7109375" style="75" customWidth="1"/>
    <col min="13060" max="13060" width="14.85546875" style="75" customWidth="1"/>
    <col min="13061" max="13061" width="1.7109375" style="75" customWidth="1"/>
    <col min="13062" max="13062" width="14.85546875" style="75" customWidth="1"/>
    <col min="13063" max="13063" width="1.7109375" style="75" customWidth="1"/>
    <col min="13064" max="13064" width="14.85546875" style="75" customWidth="1"/>
    <col min="13065" max="13065" width="1.7109375" style="75" customWidth="1"/>
    <col min="13066" max="13066" width="14.85546875" style="75" customWidth="1"/>
    <col min="13067" max="13067" width="3.5703125" style="75" customWidth="1"/>
    <col min="13068" max="13068" width="21.140625" style="75" customWidth="1"/>
    <col min="13069" max="13069" width="14.85546875" style="75" customWidth="1"/>
    <col min="13070" max="13070" width="1.7109375" style="75" customWidth="1"/>
    <col min="13071" max="13071" width="14.85546875" style="75" customWidth="1"/>
    <col min="13072" max="13072" width="1.7109375" style="75" customWidth="1"/>
    <col min="13073" max="13073" width="14.85546875" style="75" customWidth="1"/>
    <col min="13074" max="13074" width="1.7109375" style="75" customWidth="1"/>
    <col min="13075" max="13075" width="14.85546875" style="75" customWidth="1"/>
    <col min="13076" max="13312" width="9.140625" style="75"/>
    <col min="13313" max="13313" width="20.5703125" style="75" customWidth="1"/>
    <col min="13314" max="13314" width="14.85546875" style="75" customWidth="1"/>
    <col min="13315" max="13315" width="1.7109375" style="75" customWidth="1"/>
    <col min="13316" max="13316" width="14.85546875" style="75" customWidth="1"/>
    <col min="13317" max="13317" width="1.7109375" style="75" customWidth="1"/>
    <col min="13318" max="13318" width="14.85546875" style="75" customWidth="1"/>
    <col min="13319" max="13319" width="1.7109375" style="75" customWidth="1"/>
    <col min="13320" max="13320" width="14.85546875" style="75" customWidth="1"/>
    <col min="13321" max="13321" width="1.7109375" style="75" customWidth="1"/>
    <col min="13322" max="13322" width="14.85546875" style="75" customWidth="1"/>
    <col min="13323" max="13323" width="3.5703125" style="75" customWidth="1"/>
    <col min="13324" max="13324" width="21.140625" style="75" customWidth="1"/>
    <col min="13325" max="13325" width="14.85546875" style="75" customWidth="1"/>
    <col min="13326" max="13326" width="1.7109375" style="75" customWidth="1"/>
    <col min="13327" max="13327" width="14.85546875" style="75" customWidth="1"/>
    <col min="13328" max="13328" width="1.7109375" style="75" customWidth="1"/>
    <col min="13329" max="13329" width="14.85546875" style="75" customWidth="1"/>
    <col min="13330" max="13330" width="1.7109375" style="75" customWidth="1"/>
    <col min="13331" max="13331" width="14.85546875" style="75" customWidth="1"/>
    <col min="13332" max="13568" width="9.140625" style="75"/>
    <col min="13569" max="13569" width="20.5703125" style="75" customWidth="1"/>
    <col min="13570" max="13570" width="14.85546875" style="75" customWidth="1"/>
    <col min="13571" max="13571" width="1.7109375" style="75" customWidth="1"/>
    <col min="13572" max="13572" width="14.85546875" style="75" customWidth="1"/>
    <col min="13573" max="13573" width="1.7109375" style="75" customWidth="1"/>
    <col min="13574" max="13574" width="14.85546875" style="75" customWidth="1"/>
    <col min="13575" max="13575" width="1.7109375" style="75" customWidth="1"/>
    <col min="13576" max="13576" width="14.85546875" style="75" customWidth="1"/>
    <col min="13577" max="13577" width="1.7109375" style="75" customWidth="1"/>
    <col min="13578" max="13578" width="14.85546875" style="75" customWidth="1"/>
    <col min="13579" max="13579" width="3.5703125" style="75" customWidth="1"/>
    <col min="13580" max="13580" width="21.140625" style="75" customWidth="1"/>
    <col min="13581" max="13581" width="14.85546875" style="75" customWidth="1"/>
    <col min="13582" max="13582" width="1.7109375" style="75" customWidth="1"/>
    <col min="13583" max="13583" width="14.85546875" style="75" customWidth="1"/>
    <col min="13584" max="13584" width="1.7109375" style="75" customWidth="1"/>
    <col min="13585" max="13585" width="14.85546875" style="75" customWidth="1"/>
    <col min="13586" max="13586" width="1.7109375" style="75" customWidth="1"/>
    <col min="13587" max="13587" width="14.85546875" style="75" customWidth="1"/>
    <col min="13588" max="13824" width="9.140625" style="75"/>
    <col min="13825" max="13825" width="20.5703125" style="75" customWidth="1"/>
    <col min="13826" max="13826" width="14.85546875" style="75" customWidth="1"/>
    <col min="13827" max="13827" width="1.7109375" style="75" customWidth="1"/>
    <col min="13828" max="13828" width="14.85546875" style="75" customWidth="1"/>
    <col min="13829" max="13829" width="1.7109375" style="75" customWidth="1"/>
    <col min="13830" max="13830" width="14.85546875" style="75" customWidth="1"/>
    <col min="13831" max="13831" width="1.7109375" style="75" customWidth="1"/>
    <col min="13832" max="13832" width="14.85546875" style="75" customWidth="1"/>
    <col min="13833" max="13833" width="1.7109375" style="75" customWidth="1"/>
    <col min="13834" max="13834" width="14.85546875" style="75" customWidth="1"/>
    <col min="13835" max="13835" width="3.5703125" style="75" customWidth="1"/>
    <col min="13836" max="13836" width="21.140625" style="75" customWidth="1"/>
    <col min="13837" max="13837" width="14.85546875" style="75" customWidth="1"/>
    <col min="13838" max="13838" width="1.7109375" style="75" customWidth="1"/>
    <col min="13839" max="13839" width="14.85546875" style="75" customWidth="1"/>
    <col min="13840" max="13840" width="1.7109375" style="75" customWidth="1"/>
    <col min="13841" max="13841" width="14.85546875" style="75" customWidth="1"/>
    <col min="13842" max="13842" width="1.7109375" style="75" customWidth="1"/>
    <col min="13843" max="13843" width="14.85546875" style="75" customWidth="1"/>
    <col min="13844" max="14080" width="9.140625" style="75"/>
    <col min="14081" max="14081" width="20.5703125" style="75" customWidth="1"/>
    <col min="14082" max="14082" width="14.85546875" style="75" customWidth="1"/>
    <col min="14083" max="14083" width="1.7109375" style="75" customWidth="1"/>
    <col min="14084" max="14084" width="14.85546875" style="75" customWidth="1"/>
    <col min="14085" max="14085" width="1.7109375" style="75" customWidth="1"/>
    <col min="14086" max="14086" width="14.85546875" style="75" customWidth="1"/>
    <col min="14087" max="14087" width="1.7109375" style="75" customWidth="1"/>
    <col min="14088" max="14088" width="14.85546875" style="75" customWidth="1"/>
    <col min="14089" max="14089" width="1.7109375" style="75" customWidth="1"/>
    <col min="14090" max="14090" width="14.85546875" style="75" customWidth="1"/>
    <col min="14091" max="14091" width="3.5703125" style="75" customWidth="1"/>
    <col min="14092" max="14092" width="21.140625" style="75" customWidth="1"/>
    <col min="14093" max="14093" width="14.85546875" style="75" customWidth="1"/>
    <col min="14094" max="14094" width="1.7109375" style="75" customWidth="1"/>
    <col min="14095" max="14095" width="14.85546875" style="75" customWidth="1"/>
    <col min="14096" max="14096" width="1.7109375" style="75" customWidth="1"/>
    <col min="14097" max="14097" width="14.85546875" style="75" customWidth="1"/>
    <col min="14098" max="14098" width="1.7109375" style="75" customWidth="1"/>
    <col min="14099" max="14099" width="14.85546875" style="75" customWidth="1"/>
    <col min="14100" max="14336" width="9.140625" style="75"/>
    <col min="14337" max="14337" width="20.5703125" style="75" customWidth="1"/>
    <col min="14338" max="14338" width="14.85546875" style="75" customWidth="1"/>
    <col min="14339" max="14339" width="1.7109375" style="75" customWidth="1"/>
    <col min="14340" max="14340" width="14.85546875" style="75" customWidth="1"/>
    <col min="14341" max="14341" width="1.7109375" style="75" customWidth="1"/>
    <col min="14342" max="14342" width="14.85546875" style="75" customWidth="1"/>
    <col min="14343" max="14343" width="1.7109375" style="75" customWidth="1"/>
    <col min="14344" max="14344" width="14.85546875" style="75" customWidth="1"/>
    <col min="14345" max="14345" width="1.7109375" style="75" customWidth="1"/>
    <col min="14346" max="14346" width="14.85546875" style="75" customWidth="1"/>
    <col min="14347" max="14347" width="3.5703125" style="75" customWidth="1"/>
    <col min="14348" max="14348" width="21.140625" style="75" customWidth="1"/>
    <col min="14349" max="14349" width="14.85546875" style="75" customWidth="1"/>
    <col min="14350" max="14350" width="1.7109375" style="75" customWidth="1"/>
    <col min="14351" max="14351" width="14.85546875" style="75" customWidth="1"/>
    <col min="14352" max="14352" width="1.7109375" style="75" customWidth="1"/>
    <col min="14353" max="14353" width="14.85546875" style="75" customWidth="1"/>
    <col min="14354" max="14354" width="1.7109375" style="75" customWidth="1"/>
    <col min="14355" max="14355" width="14.85546875" style="75" customWidth="1"/>
    <col min="14356" max="14592" width="9.140625" style="75"/>
    <col min="14593" max="14593" width="20.5703125" style="75" customWidth="1"/>
    <col min="14594" max="14594" width="14.85546875" style="75" customWidth="1"/>
    <col min="14595" max="14595" width="1.7109375" style="75" customWidth="1"/>
    <col min="14596" max="14596" width="14.85546875" style="75" customWidth="1"/>
    <col min="14597" max="14597" width="1.7109375" style="75" customWidth="1"/>
    <col min="14598" max="14598" width="14.85546875" style="75" customWidth="1"/>
    <col min="14599" max="14599" width="1.7109375" style="75" customWidth="1"/>
    <col min="14600" max="14600" width="14.85546875" style="75" customWidth="1"/>
    <col min="14601" max="14601" width="1.7109375" style="75" customWidth="1"/>
    <col min="14602" max="14602" width="14.85546875" style="75" customWidth="1"/>
    <col min="14603" max="14603" width="3.5703125" style="75" customWidth="1"/>
    <col min="14604" max="14604" width="21.140625" style="75" customWidth="1"/>
    <col min="14605" max="14605" width="14.85546875" style="75" customWidth="1"/>
    <col min="14606" max="14606" width="1.7109375" style="75" customWidth="1"/>
    <col min="14607" max="14607" width="14.85546875" style="75" customWidth="1"/>
    <col min="14608" max="14608" width="1.7109375" style="75" customWidth="1"/>
    <col min="14609" max="14609" width="14.85546875" style="75" customWidth="1"/>
    <col min="14610" max="14610" width="1.7109375" style="75" customWidth="1"/>
    <col min="14611" max="14611" width="14.85546875" style="75" customWidth="1"/>
    <col min="14612" max="14848" width="9.140625" style="75"/>
    <col min="14849" max="14849" width="20.5703125" style="75" customWidth="1"/>
    <col min="14850" max="14850" width="14.85546875" style="75" customWidth="1"/>
    <col min="14851" max="14851" width="1.7109375" style="75" customWidth="1"/>
    <col min="14852" max="14852" width="14.85546875" style="75" customWidth="1"/>
    <col min="14853" max="14853" width="1.7109375" style="75" customWidth="1"/>
    <col min="14854" max="14854" width="14.85546875" style="75" customWidth="1"/>
    <col min="14855" max="14855" width="1.7109375" style="75" customWidth="1"/>
    <col min="14856" max="14856" width="14.85546875" style="75" customWidth="1"/>
    <col min="14857" max="14857" width="1.7109375" style="75" customWidth="1"/>
    <col min="14858" max="14858" width="14.85546875" style="75" customWidth="1"/>
    <col min="14859" max="14859" width="3.5703125" style="75" customWidth="1"/>
    <col min="14860" max="14860" width="21.140625" style="75" customWidth="1"/>
    <col min="14861" max="14861" width="14.85546875" style="75" customWidth="1"/>
    <col min="14862" max="14862" width="1.7109375" style="75" customWidth="1"/>
    <col min="14863" max="14863" width="14.85546875" style="75" customWidth="1"/>
    <col min="14864" max="14864" width="1.7109375" style="75" customWidth="1"/>
    <col min="14865" max="14865" width="14.85546875" style="75" customWidth="1"/>
    <col min="14866" max="14866" width="1.7109375" style="75" customWidth="1"/>
    <col min="14867" max="14867" width="14.85546875" style="75" customWidth="1"/>
    <col min="14868" max="15104" width="9.140625" style="75"/>
    <col min="15105" max="15105" width="20.5703125" style="75" customWidth="1"/>
    <col min="15106" max="15106" width="14.85546875" style="75" customWidth="1"/>
    <col min="15107" max="15107" width="1.7109375" style="75" customWidth="1"/>
    <col min="15108" max="15108" width="14.85546875" style="75" customWidth="1"/>
    <col min="15109" max="15109" width="1.7109375" style="75" customWidth="1"/>
    <col min="15110" max="15110" width="14.85546875" style="75" customWidth="1"/>
    <col min="15111" max="15111" width="1.7109375" style="75" customWidth="1"/>
    <col min="15112" max="15112" width="14.85546875" style="75" customWidth="1"/>
    <col min="15113" max="15113" width="1.7109375" style="75" customWidth="1"/>
    <col min="15114" max="15114" width="14.85546875" style="75" customWidth="1"/>
    <col min="15115" max="15115" width="3.5703125" style="75" customWidth="1"/>
    <col min="15116" max="15116" width="21.140625" style="75" customWidth="1"/>
    <col min="15117" max="15117" width="14.85546875" style="75" customWidth="1"/>
    <col min="15118" max="15118" width="1.7109375" style="75" customWidth="1"/>
    <col min="15119" max="15119" width="14.85546875" style="75" customWidth="1"/>
    <col min="15120" max="15120" width="1.7109375" style="75" customWidth="1"/>
    <col min="15121" max="15121" width="14.85546875" style="75" customWidth="1"/>
    <col min="15122" max="15122" width="1.7109375" style="75" customWidth="1"/>
    <col min="15123" max="15123" width="14.85546875" style="75" customWidth="1"/>
    <col min="15124" max="15360" width="9.140625" style="75"/>
    <col min="15361" max="15361" width="20.5703125" style="75" customWidth="1"/>
    <col min="15362" max="15362" width="14.85546875" style="75" customWidth="1"/>
    <col min="15363" max="15363" width="1.7109375" style="75" customWidth="1"/>
    <col min="15364" max="15364" width="14.85546875" style="75" customWidth="1"/>
    <col min="15365" max="15365" width="1.7109375" style="75" customWidth="1"/>
    <col min="15366" max="15366" width="14.85546875" style="75" customWidth="1"/>
    <col min="15367" max="15367" width="1.7109375" style="75" customWidth="1"/>
    <col min="15368" max="15368" width="14.85546875" style="75" customWidth="1"/>
    <col min="15369" max="15369" width="1.7109375" style="75" customWidth="1"/>
    <col min="15370" max="15370" width="14.85546875" style="75" customWidth="1"/>
    <col min="15371" max="15371" width="3.5703125" style="75" customWidth="1"/>
    <col min="15372" max="15372" width="21.140625" style="75" customWidth="1"/>
    <col min="15373" max="15373" width="14.85546875" style="75" customWidth="1"/>
    <col min="15374" max="15374" width="1.7109375" style="75" customWidth="1"/>
    <col min="15375" max="15375" width="14.85546875" style="75" customWidth="1"/>
    <col min="15376" max="15376" width="1.7109375" style="75" customWidth="1"/>
    <col min="15377" max="15377" width="14.85546875" style="75" customWidth="1"/>
    <col min="15378" max="15378" width="1.7109375" style="75" customWidth="1"/>
    <col min="15379" max="15379" width="14.85546875" style="75" customWidth="1"/>
    <col min="15380" max="15616" width="9.140625" style="75"/>
    <col min="15617" max="15617" width="20.5703125" style="75" customWidth="1"/>
    <col min="15618" max="15618" width="14.85546875" style="75" customWidth="1"/>
    <col min="15619" max="15619" width="1.7109375" style="75" customWidth="1"/>
    <col min="15620" max="15620" width="14.85546875" style="75" customWidth="1"/>
    <col min="15621" max="15621" width="1.7109375" style="75" customWidth="1"/>
    <col min="15622" max="15622" width="14.85546875" style="75" customWidth="1"/>
    <col min="15623" max="15623" width="1.7109375" style="75" customWidth="1"/>
    <col min="15624" max="15624" width="14.85546875" style="75" customWidth="1"/>
    <col min="15625" max="15625" width="1.7109375" style="75" customWidth="1"/>
    <col min="15626" max="15626" width="14.85546875" style="75" customWidth="1"/>
    <col min="15627" max="15627" width="3.5703125" style="75" customWidth="1"/>
    <col min="15628" max="15628" width="21.140625" style="75" customWidth="1"/>
    <col min="15629" max="15629" width="14.85546875" style="75" customWidth="1"/>
    <col min="15630" max="15630" width="1.7109375" style="75" customWidth="1"/>
    <col min="15631" max="15631" width="14.85546875" style="75" customWidth="1"/>
    <col min="15632" max="15632" width="1.7109375" style="75" customWidth="1"/>
    <col min="15633" max="15633" width="14.85546875" style="75" customWidth="1"/>
    <col min="15634" max="15634" width="1.7109375" style="75" customWidth="1"/>
    <col min="15635" max="15635" width="14.85546875" style="75" customWidth="1"/>
    <col min="15636" max="15872" width="9.140625" style="75"/>
    <col min="15873" max="15873" width="20.5703125" style="75" customWidth="1"/>
    <col min="15874" max="15874" width="14.85546875" style="75" customWidth="1"/>
    <col min="15875" max="15875" width="1.7109375" style="75" customWidth="1"/>
    <col min="15876" max="15876" width="14.85546875" style="75" customWidth="1"/>
    <col min="15877" max="15877" width="1.7109375" style="75" customWidth="1"/>
    <col min="15878" max="15878" width="14.85546875" style="75" customWidth="1"/>
    <col min="15879" max="15879" width="1.7109375" style="75" customWidth="1"/>
    <col min="15880" max="15880" width="14.85546875" style="75" customWidth="1"/>
    <col min="15881" max="15881" width="1.7109375" style="75" customWidth="1"/>
    <col min="15882" max="15882" width="14.85546875" style="75" customWidth="1"/>
    <col min="15883" max="15883" width="3.5703125" style="75" customWidth="1"/>
    <col min="15884" max="15884" width="21.140625" style="75" customWidth="1"/>
    <col min="15885" max="15885" width="14.85546875" style="75" customWidth="1"/>
    <col min="15886" max="15886" width="1.7109375" style="75" customWidth="1"/>
    <col min="15887" max="15887" width="14.85546875" style="75" customWidth="1"/>
    <col min="15888" max="15888" width="1.7109375" style="75" customWidth="1"/>
    <col min="15889" max="15889" width="14.85546875" style="75" customWidth="1"/>
    <col min="15890" max="15890" width="1.7109375" style="75" customWidth="1"/>
    <col min="15891" max="15891" width="14.85546875" style="75" customWidth="1"/>
    <col min="15892" max="16128" width="9.140625" style="75"/>
    <col min="16129" max="16129" width="20.5703125" style="75" customWidth="1"/>
    <col min="16130" max="16130" width="14.85546875" style="75" customWidth="1"/>
    <col min="16131" max="16131" width="1.7109375" style="75" customWidth="1"/>
    <col min="16132" max="16132" width="14.85546875" style="75" customWidth="1"/>
    <col min="16133" max="16133" width="1.7109375" style="75" customWidth="1"/>
    <col min="16134" max="16134" width="14.85546875" style="75" customWidth="1"/>
    <col min="16135" max="16135" width="1.7109375" style="75" customWidth="1"/>
    <col min="16136" max="16136" width="14.85546875" style="75" customWidth="1"/>
    <col min="16137" max="16137" width="1.7109375" style="75" customWidth="1"/>
    <col min="16138" max="16138" width="14.85546875" style="75" customWidth="1"/>
    <col min="16139" max="16139" width="3.5703125" style="75" customWidth="1"/>
    <col min="16140" max="16140" width="21.140625" style="75" customWidth="1"/>
    <col min="16141" max="16141" width="14.85546875" style="75" customWidth="1"/>
    <col min="16142" max="16142" width="1.7109375" style="75" customWidth="1"/>
    <col min="16143" max="16143" width="14.85546875" style="75" customWidth="1"/>
    <col min="16144" max="16144" width="1.7109375" style="75" customWidth="1"/>
    <col min="16145" max="16145" width="14.85546875" style="75" customWidth="1"/>
    <col min="16146" max="16146" width="1.7109375" style="75" customWidth="1"/>
    <col min="16147" max="16147" width="14.85546875" style="75" customWidth="1"/>
    <col min="16148" max="16384" width="9.140625" style="75"/>
  </cols>
  <sheetData>
    <row r="1" spans="1:20" x14ac:dyDescent="0.25">
      <c r="A1" s="189" t="s">
        <v>274</v>
      </c>
      <c r="B1" s="190"/>
      <c r="C1" s="190"/>
      <c r="D1" s="190"/>
      <c r="E1" s="190"/>
      <c r="F1" s="190"/>
      <c r="G1" s="190"/>
      <c r="H1" s="190"/>
      <c r="I1" s="190"/>
      <c r="J1" s="191"/>
    </row>
    <row r="2" spans="1:20" ht="15.75" thickBot="1" x14ac:dyDescent="0.3">
      <c r="A2" s="192"/>
      <c r="B2" s="193"/>
      <c r="C2" s="193"/>
      <c r="D2" s="193"/>
      <c r="E2" s="193"/>
      <c r="F2" s="193"/>
      <c r="G2" s="193"/>
      <c r="H2" s="193"/>
      <c r="I2" s="193"/>
      <c r="J2" s="194"/>
    </row>
    <row r="3" spans="1:20" ht="18.75" x14ac:dyDescent="0.3">
      <c r="A3" s="85" t="s">
        <v>114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86"/>
      <c r="M3" s="87"/>
      <c r="N3" s="87"/>
      <c r="O3" s="87"/>
      <c r="P3" s="87"/>
      <c r="Q3" s="87"/>
      <c r="R3" s="87"/>
      <c r="S3" s="87"/>
      <c r="T3" s="74"/>
    </row>
    <row r="4" spans="1:20" ht="19.5" thickBot="1" x14ac:dyDescent="0.35">
      <c r="A4" s="85"/>
      <c r="B4" s="74"/>
      <c r="C4" s="74"/>
      <c r="D4" s="74"/>
      <c r="E4" s="74"/>
      <c r="F4" s="74"/>
      <c r="G4" s="74"/>
      <c r="H4" s="74"/>
      <c r="I4" s="74"/>
      <c r="J4" s="74"/>
      <c r="K4" s="74"/>
      <c r="L4" s="86"/>
      <c r="M4" s="87"/>
      <c r="N4" s="87"/>
      <c r="O4" s="87"/>
      <c r="P4" s="87"/>
      <c r="Q4" s="87"/>
      <c r="R4" s="87"/>
      <c r="S4" s="87"/>
      <c r="T4" s="74"/>
    </row>
    <row r="5" spans="1:20" ht="16.5" thickTop="1" thickBot="1" x14ac:dyDescent="0.3">
      <c r="A5" s="78"/>
      <c r="B5" s="74"/>
      <c r="C5" s="74"/>
      <c r="D5" s="74"/>
      <c r="E5" s="74"/>
      <c r="F5" s="88" t="s">
        <v>115</v>
      </c>
      <c r="G5" s="74"/>
      <c r="H5" s="89">
        <v>0.06</v>
      </c>
      <c r="I5" s="74"/>
      <c r="J5" s="74"/>
      <c r="K5" s="74"/>
      <c r="L5" s="87"/>
      <c r="M5" s="90"/>
      <c r="N5" s="90"/>
      <c r="O5" s="90"/>
      <c r="P5" s="87"/>
      <c r="Q5" s="87"/>
      <c r="R5" s="87"/>
      <c r="S5" s="87"/>
      <c r="T5" s="74"/>
    </row>
    <row r="6" spans="1:20" ht="17.25" customHeight="1" thickTop="1" x14ac:dyDescent="0.25">
      <c r="A6" s="74"/>
      <c r="B6" s="91"/>
      <c r="C6" s="74"/>
      <c r="D6" s="91"/>
      <c r="E6" s="74"/>
      <c r="F6" s="91"/>
      <c r="G6" s="74"/>
      <c r="H6" s="92"/>
      <c r="I6" s="74"/>
      <c r="J6" s="91"/>
      <c r="K6" s="74"/>
      <c r="L6" s="87"/>
      <c r="M6" s="93"/>
      <c r="N6" s="87"/>
      <c r="O6" s="93"/>
      <c r="P6" s="87"/>
      <c r="Q6" s="94"/>
      <c r="R6" s="87"/>
      <c r="S6" s="94"/>
      <c r="T6" s="74"/>
    </row>
    <row r="7" spans="1:20" ht="37.5" customHeight="1" x14ac:dyDescent="0.25">
      <c r="A7" s="187" t="s">
        <v>118</v>
      </c>
      <c r="B7" s="187"/>
      <c r="C7" s="187"/>
      <c r="D7" s="187"/>
      <c r="E7" s="187"/>
      <c r="F7" s="187"/>
      <c r="G7" s="187"/>
      <c r="H7" s="187"/>
      <c r="I7" s="74"/>
      <c r="J7" s="91"/>
      <c r="K7" s="74"/>
      <c r="L7" s="87"/>
      <c r="M7" s="94"/>
      <c r="N7" s="87"/>
      <c r="O7" s="94"/>
      <c r="P7" s="87"/>
      <c r="Q7" s="94"/>
      <c r="R7" s="87"/>
      <c r="S7" s="94"/>
      <c r="T7" s="74"/>
    </row>
    <row r="8" spans="1:20" ht="33.75" customHeight="1" thickBot="1" x14ac:dyDescent="0.3">
      <c r="A8" s="74"/>
      <c r="B8" s="95" t="s">
        <v>116</v>
      </c>
      <c r="C8" s="95"/>
      <c r="D8" s="95" t="s">
        <v>119</v>
      </c>
      <c r="E8" s="95"/>
      <c r="F8" s="95" t="s">
        <v>120</v>
      </c>
      <c r="G8" s="95"/>
      <c r="H8" s="96" t="s">
        <v>141</v>
      </c>
      <c r="I8" s="95"/>
      <c r="J8" s="95" t="s">
        <v>117</v>
      </c>
      <c r="K8" s="74"/>
      <c r="L8" s="87"/>
      <c r="M8" s="90"/>
      <c r="N8" s="90"/>
      <c r="O8" s="90"/>
      <c r="P8" s="90"/>
      <c r="Q8" s="90"/>
      <c r="R8" s="90"/>
      <c r="S8" s="90"/>
      <c r="T8" s="74"/>
    </row>
    <row r="9" spans="1:20" ht="17.25" customHeight="1" thickTop="1" thickBot="1" x14ac:dyDescent="0.3">
      <c r="A9" s="74" t="s">
        <v>121</v>
      </c>
      <c r="B9" s="97">
        <v>0</v>
      </c>
      <c r="C9" s="98"/>
      <c r="D9" s="97">
        <v>0</v>
      </c>
      <c r="E9" s="98"/>
      <c r="F9" s="97">
        <v>0</v>
      </c>
      <c r="G9" s="99"/>
      <c r="H9" s="100">
        <f>OpeningLandValue*H5</f>
        <v>0</v>
      </c>
      <c r="I9" s="101"/>
      <c r="J9" s="102">
        <f>OpeningLandValue-LandSales+LandPurchases+H9</f>
        <v>0</v>
      </c>
      <c r="K9" s="103">
        <f>AVERAGE(OpeningLandValue,ClosingLandValue)</f>
        <v>0</v>
      </c>
      <c r="L9" s="87"/>
      <c r="M9" s="93"/>
      <c r="N9" s="87"/>
      <c r="O9" s="93"/>
      <c r="P9" s="87"/>
      <c r="Q9" s="93"/>
      <c r="R9" s="87"/>
      <c r="S9" s="93"/>
      <c r="T9" s="74"/>
    </row>
    <row r="10" spans="1:20" ht="6.75" customHeight="1" thickTop="1" thickBot="1" x14ac:dyDescent="0.3">
      <c r="A10" s="74"/>
      <c r="B10" s="104"/>
      <c r="C10" s="74"/>
      <c r="D10" s="105"/>
      <c r="E10" s="74"/>
      <c r="F10" s="105"/>
      <c r="G10" s="74"/>
      <c r="H10" s="106"/>
      <c r="I10" s="74"/>
      <c r="J10" s="104"/>
      <c r="K10" s="103"/>
      <c r="L10" s="87"/>
      <c r="M10" s="94"/>
      <c r="N10" s="87"/>
      <c r="O10" s="94"/>
      <c r="P10" s="87"/>
      <c r="Q10" s="94"/>
      <c r="R10" s="87"/>
      <c r="S10" s="94"/>
      <c r="T10" s="74"/>
    </row>
    <row r="11" spans="1:20" ht="17.25" customHeight="1" thickTop="1" thickBot="1" x14ac:dyDescent="0.3">
      <c r="A11" s="74" t="s">
        <v>122</v>
      </c>
      <c r="B11" s="97">
        <v>0</v>
      </c>
      <c r="C11" s="98"/>
      <c r="D11" s="97">
        <v>0</v>
      </c>
      <c r="E11" s="98"/>
      <c r="F11" s="97">
        <v>0</v>
      </c>
      <c r="G11" s="98"/>
      <c r="H11" s="100">
        <f>B11*H13</f>
        <v>0</v>
      </c>
      <c r="I11" s="98"/>
      <c r="J11" s="102">
        <f>B11-H11+F11-D11</f>
        <v>0</v>
      </c>
      <c r="K11" s="107">
        <f>AVERAGE(B11,Closing_Plant)</f>
        <v>0</v>
      </c>
      <c r="L11" s="87"/>
      <c r="M11" s="93"/>
      <c r="N11" s="87"/>
      <c r="O11" s="93"/>
      <c r="P11" s="87"/>
      <c r="Q11" s="93"/>
      <c r="R11" s="87"/>
      <c r="S11" s="93"/>
      <c r="T11" s="74"/>
    </row>
    <row r="12" spans="1:20" ht="6.75" customHeight="1" thickTop="1" thickBot="1" x14ac:dyDescent="0.3">
      <c r="A12" s="74"/>
      <c r="B12" s="105"/>
      <c r="C12" s="74"/>
      <c r="D12" s="105"/>
      <c r="E12" s="74"/>
      <c r="F12" s="105"/>
      <c r="G12" s="74"/>
      <c r="H12" s="74"/>
      <c r="I12" s="74"/>
      <c r="J12" s="105"/>
      <c r="K12" s="103"/>
      <c r="L12" s="87"/>
      <c r="M12" s="94"/>
      <c r="N12" s="87"/>
      <c r="O12" s="94"/>
      <c r="P12" s="87"/>
      <c r="Q12" s="94"/>
      <c r="R12" s="87"/>
      <c r="S12" s="94"/>
      <c r="T12" s="74"/>
    </row>
    <row r="13" spans="1:20" ht="17.25" customHeight="1" thickTop="1" thickBot="1" x14ac:dyDescent="0.3">
      <c r="A13" s="74" t="s">
        <v>123</v>
      </c>
      <c r="B13" s="108">
        <v>0</v>
      </c>
      <c r="C13" s="98"/>
      <c r="D13" s="108"/>
      <c r="E13" s="98"/>
      <c r="F13" s="108">
        <v>0</v>
      </c>
      <c r="G13" s="99"/>
      <c r="H13" s="92">
        <v>0.1</v>
      </c>
      <c r="I13" s="101"/>
      <c r="J13" s="108">
        <f>B13-D13+F13</f>
        <v>0</v>
      </c>
      <c r="K13" s="107">
        <f>AVERAGE(B13,Closing_other_Assets)</f>
        <v>0</v>
      </c>
      <c r="L13" s="87"/>
      <c r="M13" s="93"/>
      <c r="N13" s="87"/>
      <c r="O13" s="93"/>
      <c r="P13" s="87"/>
      <c r="Q13" s="93"/>
      <c r="R13" s="87"/>
      <c r="S13" s="93"/>
      <c r="T13" s="74"/>
    </row>
    <row r="14" spans="1:20" ht="6.75" customHeight="1" thickTop="1" thickBot="1" x14ac:dyDescent="0.3">
      <c r="A14" s="74"/>
      <c r="B14" s="105"/>
      <c r="C14" s="74"/>
      <c r="D14" s="105"/>
      <c r="E14" s="74"/>
      <c r="F14" s="105"/>
      <c r="G14" s="74"/>
      <c r="H14" s="74"/>
      <c r="I14" s="74"/>
      <c r="J14" s="105"/>
      <c r="K14" s="103"/>
      <c r="L14" s="87"/>
      <c r="M14" s="87"/>
      <c r="N14" s="87"/>
      <c r="O14" s="87"/>
      <c r="P14" s="87"/>
      <c r="Q14" s="87"/>
      <c r="R14" s="87"/>
      <c r="S14" s="87"/>
      <c r="T14" s="74"/>
    </row>
    <row r="15" spans="1:20" ht="17.25" customHeight="1" thickTop="1" thickBot="1" x14ac:dyDescent="0.3">
      <c r="A15" s="74" t="s">
        <v>124</v>
      </c>
      <c r="B15" s="109">
        <v>0</v>
      </c>
      <c r="C15" s="99"/>
      <c r="D15" s="110">
        <v>0</v>
      </c>
      <c r="E15" s="74"/>
      <c r="F15" s="110">
        <v>0</v>
      </c>
      <c r="G15" s="74"/>
      <c r="H15" s="74"/>
      <c r="I15" s="101"/>
      <c r="J15" s="102">
        <v>0</v>
      </c>
      <c r="K15" s="107">
        <f>AVERAGE(B15,Total_Closing_Inventory)</f>
        <v>0</v>
      </c>
      <c r="L15" s="87"/>
      <c r="M15" s="93"/>
      <c r="N15" s="87"/>
      <c r="O15" s="93"/>
      <c r="P15" s="87"/>
      <c r="Q15" s="93"/>
      <c r="R15" s="87"/>
      <c r="S15" s="93"/>
      <c r="T15" s="74"/>
    </row>
    <row r="16" spans="1:20" ht="6.75" customHeight="1" thickTop="1" thickBot="1" x14ac:dyDescent="0.3">
      <c r="A16" s="78"/>
      <c r="B16" s="104"/>
      <c r="C16" s="74"/>
      <c r="D16" s="111"/>
      <c r="E16" s="74"/>
      <c r="F16" s="111"/>
      <c r="G16" s="74"/>
      <c r="H16" s="74"/>
      <c r="I16" s="74"/>
      <c r="J16" s="104"/>
      <c r="K16" s="103"/>
      <c r="L16" s="87"/>
      <c r="M16" s="94"/>
      <c r="N16" s="87"/>
      <c r="O16" s="94"/>
      <c r="P16" s="87"/>
      <c r="Q16" s="94"/>
      <c r="R16" s="87"/>
      <c r="S16" s="94"/>
      <c r="T16" s="74"/>
    </row>
    <row r="17" spans="1:20" ht="17.25" customHeight="1" thickTop="1" thickBot="1" x14ac:dyDescent="0.3">
      <c r="A17" s="78" t="s">
        <v>125</v>
      </c>
      <c r="B17" s="102">
        <f>SUM(B9:B16)</f>
        <v>0</v>
      </c>
      <c r="C17" s="112"/>
      <c r="D17" s="102">
        <f t="shared" ref="D17:J17" si="0">SUM(D9:D16)</f>
        <v>0</v>
      </c>
      <c r="E17" s="112"/>
      <c r="F17" s="102">
        <f t="shared" si="0"/>
        <v>0</v>
      </c>
      <c r="G17" s="112"/>
      <c r="H17" s="102">
        <f t="shared" si="0"/>
        <v>0.1</v>
      </c>
      <c r="I17" s="112"/>
      <c r="J17" s="102">
        <f t="shared" si="0"/>
        <v>0</v>
      </c>
      <c r="K17" s="103">
        <f>AVERAGE(TotalOpeningFarmAssets,Total_Closing_Farm_Assets)</f>
        <v>0</v>
      </c>
      <c r="L17" s="113"/>
      <c r="M17" s="94"/>
      <c r="N17" s="87"/>
      <c r="O17" s="94"/>
      <c r="P17" s="87"/>
      <c r="Q17" s="94"/>
      <c r="R17" s="87"/>
      <c r="S17" s="94"/>
      <c r="T17" s="107" t="e">
        <f>AVERAGE(M17,S17)</f>
        <v>#DIV/0!</v>
      </c>
    </row>
    <row r="18" spans="1:20" ht="17.25" customHeight="1" thickTop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87"/>
      <c r="M18" s="87"/>
      <c r="N18" s="87"/>
      <c r="O18" s="87"/>
      <c r="P18" s="87"/>
      <c r="Q18" s="87"/>
      <c r="R18" s="87"/>
      <c r="S18" s="87"/>
      <c r="T18" s="74"/>
    </row>
    <row r="19" spans="1:20" ht="17.25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87"/>
      <c r="M19" s="87"/>
      <c r="N19" s="87"/>
      <c r="O19" s="87"/>
      <c r="P19" s="87"/>
      <c r="Q19" s="87"/>
      <c r="R19" s="87"/>
      <c r="S19" s="87"/>
      <c r="T19" s="74"/>
    </row>
    <row r="20" spans="1:20" ht="17.25" customHeight="1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87"/>
      <c r="M20" s="87"/>
      <c r="N20" s="87"/>
      <c r="O20" s="87"/>
      <c r="P20" s="87"/>
      <c r="Q20" s="87"/>
      <c r="R20" s="87"/>
      <c r="S20" s="87"/>
      <c r="T20" s="74"/>
    </row>
    <row r="21" spans="1:20" ht="18.75" x14ac:dyDescent="0.3">
      <c r="A21" s="85" t="s">
        <v>126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86"/>
      <c r="M21" s="87"/>
      <c r="N21" s="87"/>
      <c r="O21" s="87"/>
      <c r="P21" s="87"/>
      <c r="Q21" s="87"/>
      <c r="R21" s="87"/>
      <c r="S21" s="87"/>
      <c r="T21" s="74"/>
    </row>
    <row r="22" spans="1:20" ht="17.25" customHeight="1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114"/>
      <c r="M22" s="87"/>
      <c r="N22" s="87"/>
      <c r="O22" s="87"/>
      <c r="P22" s="87"/>
      <c r="Q22" s="87"/>
      <c r="R22" s="87"/>
      <c r="S22" s="87"/>
      <c r="T22" s="74"/>
    </row>
    <row r="23" spans="1:20" ht="17.25" customHeight="1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188" t="s">
        <v>127</v>
      </c>
      <c r="K23" s="74"/>
      <c r="L23" s="115"/>
      <c r="M23" s="87"/>
      <c r="N23" s="87"/>
      <c r="O23" s="87"/>
      <c r="P23" s="87"/>
      <c r="Q23" s="87"/>
      <c r="R23" s="87"/>
      <c r="S23" s="87"/>
      <c r="T23" s="74"/>
    </row>
    <row r="24" spans="1:20" ht="17.25" customHeight="1" thickBot="1" x14ac:dyDescent="0.3">
      <c r="A24" s="74"/>
      <c r="B24" s="95" t="s">
        <v>116</v>
      </c>
      <c r="C24" s="95"/>
      <c r="D24" s="95" t="s">
        <v>128</v>
      </c>
      <c r="E24" s="95"/>
      <c r="F24" s="95" t="s">
        <v>129</v>
      </c>
      <c r="G24" s="95"/>
      <c r="H24" s="95" t="s">
        <v>117</v>
      </c>
      <c r="I24" s="95"/>
      <c r="J24" s="188"/>
      <c r="K24" s="74"/>
      <c r="L24" s="87"/>
      <c r="M24" s="90"/>
      <c r="N24" s="90"/>
      <c r="O24" s="90"/>
      <c r="P24" s="90"/>
      <c r="Q24" s="90"/>
      <c r="R24" s="90"/>
      <c r="S24" s="90"/>
      <c r="T24" s="74"/>
    </row>
    <row r="25" spans="1:20" ht="17.25" customHeight="1" thickTop="1" thickBot="1" x14ac:dyDescent="0.3">
      <c r="A25" s="74" t="s">
        <v>130</v>
      </c>
      <c r="B25" s="97">
        <v>0</v>
      </c>
      <c r="C25" s="98"/>
      <c r="D25" s="116">
        <v>0</v>
      </c>
      <c r="E25" s="98"/>
      <c r="F25" s="97">
        <v>0</v>
      </c>
      <c r="G25" s="99"/>
      <c r="H25" s="97">
        <v>0</v>
      </c>
      <c r="I25" s="74"/>
      <c r="J25" s="102">
        <f>H25-B25</f>
        <v>0</v>
      </c>
      <c r="K25" s="74"/>
      <c r="L25" s="87"/>
      <c r="M25" s="93"/>
      <c r="N25" s="87"/>
      <c r="O25" s="93"/>
      <c r="P25" s="87"/>
      <c r="Q25" s="93"/>
      <c r="R25" s="87"/>
      <c r="S25" s="93"/>
      <c r="T25" s="74"/>
    </row>
    <row r="26" spans="1:20" ht="6.75" customHeight="1" thickTop="1" thickBot="1" x14ac:dyDescent="0.3">
      <c r="A26" s="74"/>
      <c r="B26" s="104"/>
      <c r="C26" s="74"/>
      <c r="D26" s="105"/>
      <c r="E26" s="74"/>
      <c r="F26" s="105"/>
      <c r="G26" s="74"/>
      <c r="H26" s="92"/>
      <c r="I26" s="74"/>
      <c r="J26" s="92"/>
      <c r="K26" s="74"/>
      <c r="L26" s="87"/>
      <c r="M26" s="94"/>
      <c r="N26" s="87"/>
      <c r="O26" s="94"/>
      <c r="P26" s="87"/>
      <c r="Q26" s="94"/>
      <c r="R26" s="87"/>
      <c r="S26" s="117"/>
      <c r="T26" s="74"/>
    </row>
    <row r="27" spans="1:20" ht="17.25" customHeight="1" thickTop="1" thickBot="1" x14ac:dyDescent="0.3">
      <c r="A27" s="74" t="s">
        <v>131</v>
      </c>
      <c r="B27" s="97">
        <v>0</v>
      </c>
      <c r="C27" s="98"/>
      <c r="D27" s="97">
        <v>0</v>
      </c>
      <c r="E27" s="98"/>
      <c r="F27" s="97">
        <v>0</v>
      </c>
      <c r="G27" s="98"/>
      <c r="H27" s="97">
        <v>0</v>
      </c>
      <c r="I27" s="99"/>
      <c r="J27" s="102">
        <f>H27-B27</f>
        <v>0</v>
      </c>
      <c r="K27" s="74"/>
      <c r="L27" s="87"/>
      <c r="M27" s="93"/>
      <c r="N27" s="87"/>
      <c r="O27" s="93"/>
      <c r="P27" s="87"/>
      <c r="Q27" s="93"/>
      <c r="R27" s="87"/>
      <c r="S27" s="93"/>
      <c r="T27" s="74"/>
    </row>
    <row r="28" spans="1:20" ht="6.75" customHeight="1" thickTop="1" thickBot="1" x14ac:dyDescent="0.3">
      <c r="A28" s="74"/>
      <c r="B28" s="105"/>
      <c r="C28" s="74"/>
      <c r="D28" s="105"/>
      <c r="E28" s="74"/>
      <c r="F28" s="105"/>
      <c r="G28" s="74"/>
      <c r="H28" s="74"/>
      <c r="I28" s="74"/>
      <c r="J28" s="74"/>
      <c r="K28" s="74"/>
      <c r="L28" s="87"/>
      <c r="M28" s="94"/>
      <c r="N28" s="87"/>
      <c r="O28" s="94"/>
      <c r="P28" s="87"/>
      <c r="Q28" s="94"/>
      <c r="R28" s="87"/>
      <c r="S28" s="87"/>
      <c r="T28" s="74"/>
    </row>
    <row r="29" spans="1:20" ht="17.25" customHeight="1" thickTop="1" thickBot="1" x14ac:dyDescent="0.3">
      <c r="A29" s="74" t="s">
        <v>132</v>
      </c>
      <c r="B29" s="108">
        <v>0</v>
      </c>
      <c r="C29" s="98"/>
      <c r="D29" s="108"/>
      <c r="E29" s="98"/>
      <c r="F29" s="108"/>
      <c r="G29" s="99"/>
      <c r="H29" s="97">
        <v>0</v>
      </c>
      <c r="I29" s="74"/>
      <c r="J29" s="102">
        <f>H29-B29</f>
        <v>0</v>
      </c>
      <c r="K29" s="74"/>
      <c r="L29" s="87"/>
      <c r="M29" s="93"/>
      <c r="N29" s="87"/>
      <c r="O29" s="93"/>
      <c r="P29" s="87"/>
      <c r="Q29" s="93"/>
      <c r="R29" s="87"/>
      <c r="S29" s="93"/>
      <c r="T29" s="74"/>
    </row>
    <row r="30" spans="1:20" ht="6.75" customHeight="1" thickTop="1" thickBot="1" x14ac:dyDescent="0.3">
      <c r="A30" s="78"/>
      <c r="B30" s="105"/>
      <c r="C30" s="74"/>
      <c r="D30" s="105"/>
      <c r="E30" s="74"/>
      <c r="F30" s="105"/>
      <c r="G30" s="74"/>
      <c r="H30" s="74"/>
      <c r="I30" s="74"/>
      <c r="J30" s="74"/>
      <c r="K30" s="74"/>
      <c r="L30" s="113"/>
      <c r="M30" s="94"/>
      <c r="N30" s="87"/>
      <c r="O30" s="94"/>
      <c r="P30" s="87"/>
      <c r="Q30" s="94"/>
      <c r="R30" s="87"/>
      <c r="S30" s="87"/>
      <c r="T30" s="74"/>
    </row>
    <row r="31" spans="1:20" ht="17.25" customHeight="1" thickTop="1" thickBot="1" x14ac:dyDescent="0.3">
      <c r="A31" s="74" t="s">
        <v>133</v>
      </c>
      <c r="B31" s="97"/>
      <c r="C31" s="98"/>
      <c r="D31" s="97"/>
      <c r="E31" s="98"/>
      <c r="F31" s="97"/>
      <c r="G31" s="99"/>
      <c r="H31" s="97"/>
      <c r="I31" s="99"/>
      <c r="J31" s="102">
        <f>H31-B31</f>
        <v>0</v>
      </c>
      <c r="K31" s="74"/>
      <c r="L31" s="87"/>
      <c r="M31" s="93"/>
      <c r="N31" s="87"/>
      <c r="O31" s="93"/>
      <c r="P31" s="87"/>
      <c r="Q31" s="93"/>
      <c r="R31" s="87"/>
      <c r="S31" s="93"/>
      <c r="T31" s="74"/>
    </row>
    <row r="32" spans="1:20" ht="6.75" customHeight="1" thickTop="1" thickBot="1" x14ac:dyDescent="0.3">
      <c r="A32" s="74"/>
      <c r="B32" s="104"/>
      <c r="C32" s="74"/>
      <c r="D32" s="105"/>
      <c r="E32" s="74"/>
      <c r="F32" s="105"/>
      <c r="G32" s="74"/>
      <c r="H32" s="104"/>
      <c r="I32" s="74"/>
      <c r="J32" s="104"/>
      <c r="K32" s="74"/>
      <c r="L32" s="87"/>
      <c r="M32" s="94"/>
      <c r="N32" s="87"/>
      <c r="O32" s="94"/>
      <c r="P32" s="87"/>
      <c r="Q32" s="94"/>
      <c r="R32" s="87"/>
      <c r="S32" s="94"/>
      <c r="T32" s="74"/>
    </row>
    <row r="33" spans="1:20" ht="17.25" customHeight="1" thickTop="1" thickBot="1" x14ac:dyDescent="0.3">
      <c r="A33" s="74" t="s">
        <v>134</v>
      </c>
      <c r="B33" s="97"/>
      <c r="C33" s="98"/>
      <c r="D33" s="97"/>
      <c r="E33" s="98"/>
      <c r="F33" s="97"/>
      <c r="G33" s="98"/>
      <c r="H33" s="97"/>
      <c r="I33" s="74"/>
      <c r="J33" s="102">
        <f>H33-B33</f>
        <v>0</v>
      </c>
      <c r="K33" s="74"/>
      <c r="L33" s="87"/>
      <c r="M33" s="93"/>
      <c r="N33" s="87"/>
      <c r="O33" s="93"/>
      <c r="P33" s="87"/>
      <c r="Q33" s="93"/>
      <c r="R33" s="87"/>
      <c r="S33" s="93"/>
      <c r="T33" s="74"/>
    </row>
    <row r="34" spans="1:20" ht="6.75" customHeight="1" thickTop="1" thickBot="1" x14ac:dyDescent="0.3">
      <c r="A34" s="78"/>
      <c r="B34" s="105"/>
      <c r="C34" s="74"/>
      <c r="D34" s="105"/>
      <c r="E34" s="74"/>
      <c r="F34" s="105"/>
      <c r="G34" s="74"/>
      <c r="H34" s="74"/>
      <c r="I34" s="74"/>
      <c r="J34" s="74"/>
      <c r="K34" s="74"/>
      <c r="L34" s="113"/>
      <c r="M34" s="94"/>
      <c r="N34" s="87"/>
      <c r="O34" s="94"/>
      <c r="P34" s="87"/>
      <c r="Q34" s="94"/>
      <c r="R34" s="87"/>
      <c r="S34" s="87"/>
      <c r="T34" s="74"/>
    </row>
    <row r="35" spans="1:20" ht="17.25" customHeight="1" thickTop="1" thickBot="1" x14ac:dyDescent="0.3">
      <c r="A35" s="74" t="s">
        <v>135</v>
      </c>
      <c r="B35" s="97"/>
      <c r="C35" s="98"/>
      <c r="D35" s="97"/>
      <c r="E35" s="98"/>
      <c r="F35" s="97"/>
      <c r="G35" s="99"/>
      <c r="H35" s="97"/>
      <c r="I35" s="99"/>
      <c r="J35" s="102">
        <f>H35-B35</f>
        <v>0</v>
      </c>
      <c r="K35" s="74"/>
      <c r="L35" s="87"/>
      <c r="M35" s="93"/>
      <c r="N35" s="87"/>
      <c r="O35" s="93"/>
      <c r="P35" s="87"/>
      <c r="Q35" s="93"/>
      <c r="R35" s="87"/>
      <c r="S35" s="93"/>
      <c r="T35" s="74"/>
    </row>
    <row r="36" spans="1:20" ht="6.75" customHeight="1" thickTop="1" thickBot="1" x14ac:dyDescent="0.3">
      <c r="A36" s="74"/>
      <c r="B36" s="105"/>
      <c r="C36" s="74"/>
      <c r="D36" s="105"/>
      <c r="E36" s="74"/>
      <c r="F36" s="105"/>
      <c r="G36" s="74"/>
      <c r="H36" s="105"/>
      <c r="I36" s="74"/>
      <c r="J36" s="74"/>
      <c r="K36" s="74"/>
      <c r="L36" s="87"/>
      <c r="M36" s="94"/>
      <c r="N36" s="87"/>
      <c r="O36" s="94"/>
      <c r="P36" s="87"/>
      <c r="Q36" s="94"/>
      <c r="R36" s="87"/>
      <c r="S36" s="94"/>
      <c r="T36" s="74"/>
    </row>
    <row r="37" spans="1:20" ht="17.25" customHeight="1" thickTop="1" thickBot="1" x14ac:dyDescent="0.3">
      <c r="A37" s="78" t="s">
        <v>136</v>
      </c>
      <c r="B37" s="102">
        <f>SUM(B25:B35)</f>
        <v>0</v>
      </c>
      <c r="C37" s="112"/>
      <c r="D37" s="102">
        <f t="shared" ref="D37:J37" si="1">SUM(D25:D35)</f>
        <v>0</v>
      </c>
      <c r="E37" s="112"/>
      <c r="F37" s="102">
        <f t="shared" si="1"/>
        <v>0</v>
      </c>
      <c r="G37" s="112"/>
      <c r="H37" s="102">
        <f t="shared" si="1"/>
        <v>0</v>
      </c>
      <c r="I37" s="74"/>
      <c r="J37" s="102">
        <f t="shared" si="1"/>
        <v>0</v>
      </c>
      <c r="K37" s="74"/>
      <c r="L37" s="113"/>
      <c r="M37" s="94"/>
      <c r="N37" s="94"/>
      <c r="O37" s="94"/>
      <c r="P37" s="94"/>
      <c r="Q37" s="94"/>
      <c r="R37" s="94"/>
      <c r="S37" s="94"/>
      <c r="T37" s="74"/>
    </row>
    <row r="38" spans="1:20" ht="6.75" customHeight="1" thickTop="1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87"/>
      <c r="M38" s="87"/>
      <c r="N38" s="87"/>
      <c r="O38" s="87"/>
      <c r="P38" s="87"/>
      <c r="Q38" s="87"/>
      <c r="R38" s="87"/>
      <c r="S38" s="87"/>
      <c r="T38" s="74"/>
    </row>
    <row r="39" spans="1:20" ht="17.25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87"/>
      <c r="M39" s="87"/>
      <c r="N39" s="87"/>
      <c r="O39" s="87"/>
      <c r="P39" s="87"/>
      <c r="Q39" s="87"/>
      <c r="R39" s="87"/>
      <c r="S39" s="87"/>
      <c r="T39" s="74"/>
    </row>
    <row r="40" spans="1:20" ht="6.75" customHeight="1" thickBot="1" x14ac:dyDescent="0.3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87"/>
      <c r="M40" s="87"/>
      <c r="N40" s="87"/>
      <c r="O40" s="87"/>
      <c r="P40" s="87"/>
      <c r="Q40" s="87"/>
      <c r="R40" s="87"/>
      <c r="S40" s="87"/>
      <c r="T40" s="74"/>
    </row>
    <row r="41" spans="1:20" ht="17.25" customHeight="1" thickTop="1" thickBot="1" x14ac:dyDescent="0.3">
      <c r="A41" s="78" t="s">
        <v>137</v>
      </c>
      <c r="B41" s="102">
        <f>B17-B37</f>
        <v>0</v>
      </c>
      <c r="C41" s="74"/>
      <c r="D41" s="74"/>
      <c r="E41" s="74"/>
      <c r="F41" s="74"/>
      <c r="G41" s="74"/>
      <c r="H41" s="102">
        <f>J17-H37</f>
        <v>0</v>
      </c>
      <c r="I41" s="74"/>
      <c r="J41" s="107">
        <f>AVERAGE(B41,H41)</f>
        <v>0</v>
      </c>
      <c r="K41" s="74"/>
      <c r="L41" s="113"/>
      <c r="M41" s="94"/>
      <c r="N41" s="87"/>
      <c r="O41" s="87"/>
      <c r="P41" s="87"/>
      <c r="Q41" s="87"/>
      <c r="R41" s="87"/>
      <c r="S41" s="94"/>
      <c r="T41" s="107" t="e">
        <f>AVERAGE(M41,S41)</f>
        <v>#DIV/0!</v>
      </c>
    </row>
    <row r="42" spans="1:20" ht="6.75" customHeight="1" thickTop="1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87"/>
      <c r="M42" s="87"/>
      <c r="N42" s="87"/>
      <c r="O42" s="87"/>
      <c r="P42" s="87"/>
      <c r="Q42" s="87"/>
      <c r="R42" s="87"/>
      <c r="S42" s="87"/>
      <c r="T42" s="74"/>
    </row>
    <row r="43" spans="1:20" ht="17.25" customHeight="1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87"/>
      <c r="M43" s="87"/>
      <c r="N43" s="87"/>
      <c r="O43" s="87"/>
      <c r="P43" s="87"/>
      <c r="Q43" s="87"/>
      <c r="R43" s="87"/>
      <c r="S43" s="87"/>
      <c r="T43" s="74"/>
    </row>
    <row r="44" spans="1:20" ht="18.75" x14ac:dyDescent="0.3">
      <c r="A44" s="85" t="s">
        <v>138</v>
      </c>
      <c r="B44" s="74"/>
      <c r="C44" s="74"/>
      <c r="D44" s="74"/>
      <c r="E44" s="74"/>
      <c r="F44" s="74"/>
      <c r="G44" s="74"/>
      <c r="H44" s="74"/>
      <c r="I44" s="74"/>
      <c r="J44" s="92"/>
      <c r="K44" s="74"/>
      <c r="L44" s="87"/>
      <c r="M44" s="87"/>
      <c r="N44" s="87"/>
      <c r="O44" s="87"/>
      <c r="P44" s="87"/>
      <c r="Q44" s="87"/>
      <c r="R44" s="87"/>
      <c r="S44" s="87"/>
      <c r="T44" s="74"/>
    </row>
    <row r="45" spans="1:20" ht="15.75" thickBot="1" x14ac:dyDescent="0.3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87"/>
      <c r="M45" s="87"/>
      <c r="N45" s="87"/>
      <c r="O45" s="87"/>
      <c r="P45" s="87"/>
      <c r="Q45" s="87"/>
      <c r="R45" s="87"/>
      <c r="S45" s="87"/>
      <c r="T45" s="74"/>
    </row>
    <row r="46" spans="1:20" ht="16.5" thickTop="1" thickBot="1" x14ac:dyDescent="0.3">
      <c r="A46" s="74" t="s">
        <v>139</v>
      </c>
      <c r="B46" s="118">
        <f>H41-B41</f>
        <v>0</v>
      </c>
      <c r="C46" s="74"/>
      <c r="D46" s="74"/>
      <c r="E46" s="74"/>
      <c r="F46" s="119"/>
      <c r="G46" s="87"/>
      <c r="H46" s="120"/>
      <c r="I46" s="74"/>
      <c r="J46" s="74"/>
      <c r="K46" s="74"/>
      <c r="L46" s="87"/>
      <c r="M46" s="87"/>
      <c r="N46" s="87"/>
      <c r="O46" s="87"/>
      <c r="P46" s="87"/>
      <c r="Q46" s="87"/>
      <c r="R46" s="87"/>
      <c r="S46" s="87"/>
      <c r="T46" s="74"/>
    </row>
    <row r="47" spans="1:20" ht="16.5" thickTop="1" thickBot="1" x14ac:dyDescent="0.3">
      <c r="A47" s="74"/>
      <c r="B47" s="74"/>
      <c r="C47" s="74"/>
      <c r="D47" s="74"/>
      <c r="E47" s="74"/>
      <c r="F47" s="87"/>
      <c r="G47" s="87"/>
      <c r="H47" s="87"/>
      <c r="I47" s="74"/>
      <c r="J47" s="74"/>
      <c r="K47" s="74"/>
      <c r="L47" s="87"/>
      <c r="M47" s="87"/>
      <c r="N47" s="87"/>
      <c r="O47" s="87"/>
      <c r="P47" s="87"/>
      <c r="Q47" s="87"/>
      <c r="R47" s="87"/>
      <c r="S47" s="87"/>
      <c r="T47" s="74"/>
    </row>
    <row r="48" spans="1:20" ht="16.5" thickTop="1" thickBot="1" x14ac:dyDescent="0.3">
      <c r="A48" s="74" t="s">
        <v>140</v>
      </c>
      <c r="B48" s="121" t="e">
        <f>H41/Total_Closing_Farm_Assets</f>
        <v>#DIV/0!</v>
      </c>
      <c r="C48" s="74"/>
      <c r="D48" s="74"/>
      <c r="E48" s="74"/>
      <c r="F48" s="119"/>
      <c r="G48" s="87"/>
      <c r="H48" s="120"/>
      <c r="I48" s="74"/>
      <c r="J48" s="74"/>
      <c r="K48" s="74"/>
      <c r="L48" s="87"/>
      <c r="M48" s="87"/>
      <c r="N48" s="87"/>
      <c r="O48" s="87"/>
      <c r="P48" s="87"/>
      <c r="Q48" s="87"/>
      <c r="R48" s="87"/>
      <c r="S48" s="87"/>
      <c r="T48" s="74"/>
    </row>
    <row r="49" spans="1:20" ht="15.75" thickTop="1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87"/>
      <c r="M49" s="87"/>
      <c r="N49" s="87"/>
      <c r="O49" s="87"/>
      <c r="P49" s="87"/>
      <c r="Q49" s="87"/>
      <c r="R49" s="87"/>
      <c r="S49" s="87"/>
      <c r="T49" s="74"/>
    </row>
  </sheetData>
  <mergeCells count="3">
    <mergeCell ref="A7:H7"/>
    <mergeCell ref="J23:J24"/>
    <mergeCell ref="A1:J2"/>
  </mergeCells>
  <pageMargins left="0.70866141732283472" right="0.70866141732283472" top="0.74803149606299213" bottom="0.74803149606299213" header="0.31496062992125984" footer="0.31496062992125984"/>
  <pageSetup paperSize="9" scale="43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2BE9-426D-4C67-AD74-025AB4B72DB1}">
  <dimension ref="B1:U60"/>
  <sheetViews>
    <sheetView showGridLines="0" zoomScaleNormal="100" workbookViewId="0">
      <selection activeCell="P12" sqref="P11:P12"/>
    </sheetView>
  </sheetViews>
  <sheetFormatPr defaultRowHeight="17.25" customHeight="1" x14ac:dyDescent="0.25"/>
  <cols>
    <col min="1" max="1" width="2.28515625" customWidth="1"/>
    <col min="2" max="2" width="2.140625" customWidth="1"/>
    <col min="3" max="3" width="3" customWidth="1"/>
    <col min="4" max="4" width="2.28515625" customWidth="1"/>
    <col min="5" max="5" width="16.140625" customWidth="1"/>
    <col min="6" max="6" width="25.42578125" style="5" customWidth="1"/>
    <col min="7" max="7" width="23.140625" style="5" customWidth="1"/>
    <col min="8" max="8" width="1.85546875" style="32" customWidth="1"/>
    <col min="9" max="9" width="4.7109375" style="32" customWidth="1"/>
    <col min="10" max="10" width="14.140625" customWidth="1"/>
    <col min="11" max="11" width="2.28515625" customWidth="1"/>
    <col min="12" max="12" width="3.7109375" customWidth="1"/>
    <col min="13" max="13" width="8" style="31" customWidth="1"/>
    <col min="14" max="14" width="14.85546875" customWidth="1"/>
    <col min="15" max="15" width="12.140625" customWidth="1"/>
    <col min="16" max="16" width="13.42578125" customWidth="1"/>
    <col min="17" max="17" width="13.140625" customWidth="1"/>
  </cols>
  <sheetData>
    <row r="1" spans="2:21" ht="17.25" customHeight="1" x14ac:dyDescent="0.25">
      <c r="M1" s="34"/>
      <c r="N1" s="33"/>
      <c r="O1" s="33"/>
      <c r="P1" s="33"/>
      <c r="Q1" s="33"/>
      <c r="R1" s="33"/>
      <c r="S1" s="33"/>
      <c r="T1" s="33"/>
      <c r="U1" s="33"/>
    </row>
    <row r="2" spans="2:21" ht="17.25" customHeight="1" x14ac:dyDescent="0.25">
      <c r="M2" s="34"/>
      <c r="N2" s="33"/>
      <c r="O2" s="33"/>
      <c r="P2" s="33"/>
      <c r="Q2" s="33"/>
      <c r="R2" s="33"/>
      <c r="S2" s="33"/>
      <c r="T2" s="33"/>
      <c r="U2" s="33"/>
    </row>
    <row r="3" spans="2:21" ht="17.25" customHeight="1" x14ac:dyDescent="0.25">
      <c r="M3" s="34"/>
      <c r="N3" s="33"/>
      <c r="O3" s="33"/>
      <c r="P3" s="33"/>
      <c r="Q3" s="33"/>
      <c r="R3" s="33"/>
      <c r="S3" s="33"/>
      <c r="T3" s="33"/>
      <c r="U3" s="33"/>
    </row>
    <row r="4" spans="2:21" ht="17.25" customHeight="1" x14ac:dyDescent="0.25">
      <c r="M4" s="34"/>
      <c r="N4" s="33"/>
      <c r="O4" s="33"/>
      <c r="P4" s="33"/>
      <c r="Q4" s="33"/>
      <c r="R4" s="33"/>
      <c r="S4" s="33"/>
      <c r="T4" s="33"/>
      <c r="U4" s="33"/>
    </row>
    <row r="5" spans="2:21" ht="6.75" customHeight="1" x14ac:dyDescent="0.25">
      <c r="M5" s="34"/>
      <c r="N5" s="33"/>
      <c r="O5" s="33"/>
      <c r="P5" s="33"/>
      <c r="Q5" s="33"/>
      <c r="R5" s="33"/>
      <c r="S5" s="33"/>
      <c r="T5" s="33"/>
      <c r="U5" s="33"/>
    </row>
    <row r="6" spans="2:21" ht="23.25" customHeight="1" x14ac:dyDescent="0.25">
      <c r="C6" s="83" t="s">
        <v>277</v>
      </c>
      <c r="D6" s="83"/>
      <c r="E6" s="83"/>
      <c r="F6" s="83"/>
      <c r="M6" s="34"/>
      <c r="N6" s="33"/>
      <c r="O6" s="33"/>
      <c r="P6" s="33"/>
      <c r="Q6" s="33"/>
      <c r="R6" s="33"/>
      <c r="S6" s="33"/>
      <c r="T6" s="33"/>
      <c r="U6" s="33"/>
    </row>
    <row r="7" spans="2:21" ht="17.25" customHeight="1" x14ac:dyDescent="0.25">
      <c r="E7" s="58" t="s">
        <v>278</v>
      </c>
      <c r="F7" s="81"/>
      <c r="M7" s="34"/>
      <c r="N7" s="33"/>
      <c r="O7" s="33"/>
      <c r="P7" s="33"/>
      <c r="Q7" s="33"/>
      <c r="R7" s="33"/>
      <c r="S7" s="33"/>
      <c r="T7" s="33"/>
      <c r="U7" s="33"/>
    </row>
    <row r="8" spans="2:21" ht="6.75" customHeight="1" x14ac:dyDescent="0.25">
      <c r="E8" s="58"/>
      <c r="F8" s="82"/>
      <c r="M8" s="34"/>
      <c r="N8" s="33"/>
      <c r="O8" s="33"/>
      <c r="P8" s="33"/>
      <c r="Q8" s="33"/>
      <c r="R8" s="33"/>
      <c r="S8" s="33"/>
      <c r="T8" s="33"/>
      <c r="U8" s="33"/>
    </row>
    <row r="9" spans="2:21" ht="17.25" customHeight="1" x14ac:dyDescent="0.25">
      <c r="E9" s="58" t="s">
        <v>259</v>
      </c>
      <c r="F9" s="81"/>
      <c r="G9"/>
      <c r="H9" s="47" t="s">
        <v>258</v>
      </c>
      <c r="I9" s="195"/>
      <c r="J9" s="195"/>
      <c r="M9" s="34"/>
      <c r="N9" s="33"/>
      <c r="O9" s="33"/>
      <c r="P9" s="33"/>
      <c r="Q9" s="33"/>
      <c r="R9" s="33"/>
      <c r="S9" s="33"/>
      <c r="T9" s="33"/>
      <c r="U9" s="33"/>
    </row>
    <row r="10" spans="2:21" ht="17.25" customHeight="1" x14ac:dyDescent="0.25">
      <c r="M10" s="34"/>
      <c r="N10" s="33"/>
      <c r="O10" s="33"/>
      <c r="P10" s="33"/>
      <c r="Q10" s="33"/>
      <c r="R10" s="33"/>
      <c r="S10" s="33"/>
      <c r="T10" s="33"/>
      <c r="U10" s="33"/>
    </row>
    <row r="11" spans="2:21" ht="17.25" customHeight="1" x14ac:dyDescent="0.25">
      <c r="B11" s="56"/>
      <c r="C11" s="55" t="s">
        <v>138</v>
      </c>
      <c r="D11" s="80"/>
      <c r="E11" s="55"/>
      <c r="F11" s="55"/>
      <c r="G11" s="55"/>
      <c r="H11" s="54"/>
      <c r="I11" s="54"/>
      <c r="J11" s="53"/>
      <c r="K11" s="52"/>
      <c r="M11" s="33"/>
      <c r="N11" s="33"/>
      <c r="O11" s="33"/>
      <c r="P11" s="33"/>
      <c r="Q11" s="33"/>
      <c r="R11" s="33"/>
      <c r="S11" s="33"/>
      <c r="T11" s="33"/>
      <c r="U11" s="33"/>
    </row>
    <row r="12" spans="2:21" s="74" customFormat="1" ht="6.75" customHeight="1" x14ac:dyDescent="0.25">
      <c r="B12" s="79"/>
      <c r="D12" s="78"/>
      <c r="E12" s="78"/>
      <c r="F12" s="78"/>
      <c r="G12" s="78"/>
      <c r="H12" s="77"/>
      <c r="I12" s="77"/>
      <c r="K12" s="76"/>
      <c r="M12" s="75"/>
      <c r="N12" s="75"/>
      <c r="O12" s="75"/>
      <c r="P12" s="75"/>
      <c r="Q12" s="75"/>
      <c r="R12" s="75"/>
      <c r="S12" s="75"/>
      <c r="T12" s="75"/>
      <c r="U12" s="75"/>
    </row>
    <row r="13" spans="2:21" ht="17.25" customHeight="1" x14ac:dyDescent="0.25">
      <c r="B13" s="48"/>
      <c r="D13" t="s">
        <v>125</v>
      </c>
      <c r="F13" s="196"/>
      <c r="G13" s="196"/>
      <c r="H13" s="196"/>
      <c r="I13" s="66"/>
      <c r="J13" s="140">
        <f>Total_Closing_Farm_Assets</f>
        <v>0</v>
      </c>
      <c r="K13" s="59"/>
      <c r="L13" s="35"/>
      <c r="N13" s="141"/>
      <c r="O13" s="33"/>
      <c r="P13" s="33"/>
      <c r="Q13" s="33"/>
      <c r="R13" s="33"/>
      <c r="S13" s="33"/>
      <c r="T13" s="33"/>
      <c r="U13" s="33"/>
    </row>
    <row r="14" spans="2:21" ht="17.25" customHeight="1" x14ac:dyDescent="0.25">
      <c r="B14" s="48"/>
      <c r="E14" t="s">
        <v>257</v>
      </c>
      <c r="F14" s="197"/>
      <c r="G14" s="197"/>
      <c r="H14" s="197"/>
      <c r="I14" s="66"/>
      <c r="J14" s="65">
        <v>0</v>
      </c>
      <c r="K14" s="59"/>
      <c r="L14" s="35"/>
      <c r="M14" s="33"/>
      <c r="N14" s="33"/>
      <c r="O14" s="33"/>
      <c r="P14" s="33"/>
      <c r="Q14" s="33"/>
      <c r="R14" s="33"/>
      <c r="S14" s="33"/>
      <c r="T14" s="33"/>
      <c r="U14" s="33"/>
    </row>
    <row r="15" spans="2:21" ht="17.25" customHeight="1" x14ac:dyDescent="0.25">
      <c r="B15" s="48"/>
      <c r="D15" t="s">
        <v>136</v>
      </c>
      <c r="F15" s="196"/>
      <c r="G15" s="196"/>
      <c r="H15" s="196"/>
      <c r="I15" s="66"/>
      <c r="J15" s="140">
        <f>'Balance Sheet '!H37</f>
        <v>0</v>
      </c>
      <c r="K15" s="59"/>
      <c r="L15" s="35"/>
      <c r="M15" s="33"/>
      <c r="N15" s="141"/>
      <c r="O15" s="33"/>
      <c r="P15" s="33"/>
      <c r="Q15" s="33"/>
      <c r="R15" s="33"/>
      <c r="S15" s="33"/>
      <c r="T15" s="33"/>
      <c r="U15" s="33"/>
    </row>
    <row r="16" spans="2:21" ht="6.75" customHeight="1" x14ac:dyDescent="0.25">
      <c r="B16" s="48"/>
      <c r="D16" s="5"/>
      <c r="E16" s="5"/>
      <c r="F16" s="57"/>
      <c r="G16" s="57"/>
      <c r="H16" s="57"/>
      <c r="J16" s="67"/>
      <c r="K16" s="59"/>
      <c r="L16" s="35"/>
      <c r="M16" s="33"/>
      <c r="N16" s="33"/>
      <c r="O16" s="33"/>
      <c r="P16" s="33"/>
      <c r="Q16" s="33"/>
      <c r="R16" s="33"/>
      <c r="S16" s="33"/>
      <c r="T16" s="33"/>
      <c r="U16" s="33"/>
    </row>
    <row r="17" spans="2:21" ht="17.25" customHeight="1" x14ac:dyDescent="0.25">
      <c r="B17" s="48"/>
      <c r="D17" s="5" t="s">
        <v>256</v>
      </c>
      <c r="E17" s="5"/>
      <c r="F17" s="196"/>
      <c r="G17" s="196"/>
      <c r="H17" s="196"/>
      <c r="J17" s="60">
        <f>Total_Assets+Lease_Value-Total_Liabilities</f>
        <v>0</v>
      </c>
      <c r="K17" s="59"/>
      <c r="L17" s="35"/>
      <c r="M17" s="33"/>
      <c r="N17" s="141"/>
      <c r="O17" s="33"/>
      <c r="P17" s="33"/>
      <c r="Q17" s="33"/>
      <c r="R17" s="33"/>
      <c r="S17" s="33"/>
      <c r="T17" s="33"/>
      <c r="U17" s="33"/>
    </row>
    <row r="18" spans="2:21" ht="6.75" customHeight="1" x14ac:dyDescent="0.25">
      <c r="B18" s="48"/>
      <c r="D18" s="5"/>
      <c r="E18" s="5"/>
      <c r="F18" s="57"/>
      <c r="G18" s="57"/>
      <c r="H18" s="57"/>
      <c r="J18" s="67"/>
      <c r="K18" s="59"/>
      <c r="L18" s="35"/>
      <c r="M18" s="33"/>
      <c r="N18" s="33"/>
      <c r="O18" s="33"/>
      <c r="P18" s="33"/>
      <c r="Q18" s="33"/>
      <c r="R18" s="33"/>
      <c r="S18" s="33"/>
      <c r="T18" s="33"/>
      <c r="U18" s="33"/>
    </row>
    <row r="19" spans="2:21" ht="17.25" customHeight="1" x14ac:dyDescent="0.25">
      <c r="B19" s="48"/>
      <c r="D19" s="5" t="s">
        <v>140</v>
      </c>
      <c r="E19" s="5"/>
      <c r="F19" s="196"/>
      <c r="G19" s="196"/>
      <c r="H19" s="196"/>
      <c r="J19" s="73" t="e">
        <f>(Net_Worth-Lease_Value)/Total_Assets</f>
        <v>#DIV/0!</v>
      </c>
      <c r="K19" s="72"/>
      <c r="L19" s="68"/>
      <c r="M19" s="33"/>
      <c r="N19" s="143"/>
      <c r="O19" s="33"/>
      <c r="P19" s="33"/>
      <c r="Q19" s="33"/>
      <c r="R19" s="33"/>
      <c r="S19" s="33"/>
      <c r="T19" s="33"/>
      <c r="U19" s="33"/>
    </row>
    <row r="20" spans="2:21" ht="6.75" customHeight="1" x14ac:dyDescent="0.25">
      <c r="B20" s="43"/>
      <c r="C20" s="42"/>
      <c r="D20" s="41"/>
      <c r="E20" s="41"/>
      <c r="F20" s="41"/>
      <c r="G20" s="41"/>
      <c r="H20" s="38"/>
      <c r="I20" s="38"/>
      <c r="J20" s="37"/>
      <c r="K20" s="36"/>
      <c r="L20" s="35"/>
      <c r="M20" s="33"/>
      <c r="N20" s="33"/>
      <c r="O20" s="33"/>
      <c r="P20" s="33"/>
      <c r="Q20" s="33"/>
      <c r="R20" s="33"/>
      <c r="S20" s="33"/>
      <c r="T20" s="33"/>
      <c r="U20" s="33"/>
    </row>
    <row r="21" spans="2:21" ht="17.25" customHeight="1" x14ac:dyDescent="0.25">
      <c r="F21"/>
      <c r="G21"/>
      <c r="H21" s="66"/>
      <c r="I21" s="66"/>
      <c r="J21" s="61"/>
      <c r="K21" s="68"/>
      <c r="L21" s="68"/>
      <c r="M21" s="34"/>
      <c r="N21" s="33"/>
      <c r="O21" s="33"/>
      <c r="P21" s="33"/>
      <c r="Q21" s="33"/>
      <c r="R21" s="33"/>
      <c r="S21" s="33"/>
      <c r="T21" s="33"/>
      <c r="U21" s="33"/>
    </row>
    <row r="22" spans="2:21" ht="17.25" customHeight="1" x14ac:dyDescent="0.25">
      <c r="B22" s="56"/>
      <c r="C22" s="55" t="s">
        <v>255</v>
      </c>
      <c r="D22" s="55"/>
      <c r="E22" s="55"/>
      <c r="F22" s="53"/>
      <c r="G22" s="53"/>
      <c r="H22" s="71"/>
      <c r="I22" s="71"/>
      <c r="J22" s="70"/>
      <c r="K22" s="69"/>
      <c r="L22" s="68"/>
      <c r="M22" s="33"/>
      <c r="N22" s="33"/>
      <c r="O22" s="33"/>
      <c r="P22" s="33"/>
      <c r="Q22" s="33"/>
      <c r="R22" s="33"/>
      <c r="S22" s="33"/>
      <c r="T22" s="33"/>
      <c r="U22" s="33"/>
    </row>
    <row r="23" spans="2:21" ht="6.75" customHeight="1" x14ac:dyDescent="0.25">
      <c r="B23" s="48"/>
      <c r="D23" s="5"/>
      <c r="E23" s="5"/>
      <c r="J23" s="67"/>
      <c r="K23" s="59"/>
      <c r="L23" s="35"/>
      <c r="M23" s="33"/>
      <c r="N23" s="33"/>
      <c r="O23" s="33"/>
      <c r="P23" s="33"/>
      <c r="Q23" s="33"/>
      <c r="R23" s="33"/>
      <c r="S23" s="33"/>
      <c r="T23" s="33"/>
      <c r="U23" s="33"/>
    </row>
    <row r="24" spans="2:21" ht="17.25" customHeight="1" x14ac:dyDescent="0.25">
      <c r="B24" s="48"/>
      <c r="D24" t="s">
        <v>254</v>
      </c>
      <c r="F24" s="197"/>
      <c r="G24" s="197"/>
      <c r="H24" s="197"/>
      <c r="I24" s="66"/>
      <c r="J24" s="140">
        <f>'Cashflow template'!N18</f>
        <v>0</v>
      </c>
      <c r="K24" s="59"/>
      <c r="L24" s="35"/>
      <c r="M24" s="34"/>
      <c r="N24" s="144"/>
      <c r="O24" s="33"/>
      <c r="P24" s="33"/>
      <c r="Q24" s="33"/>
      <c r="R24" s="33"/>
      <c r="S24" s="33"/>
      <c r="T24" s="33"/>
      <c r="U24" s="33"/>
    </row>
    <row r="25" spans="2:21" ht="17.25" customHeight="1" x14ac:dyDescent="0.25">
      <c r="B25" s="48"/>
      <c r="D25" t="s">
        <v>253</v>
      </c>
      <c r="F25" s="197"/>
      <c r="G25" s="197"/>
      <c r="H25" s="197"/>
      <c r="I25" s="66"/>
      <c r="J25" s="140">
        <f>'P&amp;L'!B8+'P&amp;L'!B13+'P&amp;L'!B18</f>
        <v>0</v>
      </c>
      <c r="K25" s="59"/>
      <c r="L25" s="35"/>
      <c r="M25" s="34"/>
      <c r="N25" s="144"/>
      <c r="O25" s="33"/>
      <c r="P25" s="33"/>
      <c r="Q25" s="33"/>
      <c r="R25" s="33"/>
      <c r="S25" s="33"/>
      <c r="T25" s="33"/>
      <c r="U25" s="33"/>
    </row>
    <row r="26" spans="2:21" ht="6.75" customHeight="1" x14ac:dyDescent="0.25">
      <c r="B26" s="48"/>
      <c r="D26" s="5"/>
      <c r="E26" s="5"/>
      <c r="F26" s="57"/>
      <c r="G26" s="57"/>
      <c r="H26" s="57"/>
      <c r="J26" s="67"/>
      <c r="K26" s="59"/>
      <c r="L26" s="35"/>
      <c r="M26" s="33"/>
      <c r="N26" s="33"/>
      <c r="O26" s="33"/>
      <c r="P26" s="33"/>
      <c r="Q26" s="33"/>
      <c r="R26" s="33"/>
      <c r="S26" s="33"/>
      <c r="T26" s="33"/>
      <c r="U26" s="33"/>
    </row>
    <row r="27" spans="2:21" ht="17.25" customHeight="1" x14ac:dyDescent="0.25">
      <c r="B27" s="48"/>
      <c r="C27" s="5" t="s">
        <v>252</v>
      </c>
      <c r="E27" s="5"/>
      <c r="F27" s="196"/>
      <c r="G27" s="196"/>
      <c r="H27" s="196"/>
      <c r="J27" s="60">
        <f>Cash_Income+Inventory_Change</f>
        <v>0</v>
      </c>
      <c r="K27" s="59"/>
      <c r="L27" s="35"/>
      <c r="M27" s="33"/>
      <c r="N27" s="144"/>
      <c r="O27" s="33"/>
      <c r="P27" s="33"/>
      <c r="Q27" s="33"/>
      <c r="R27" s="33"/>
      <c r="S27" s="33"/>
      <c r="T27" s="33"/>
      <c r="U27" s="33"/>
    </row>
    <row r="28" spans="2:21" ht="6.75" customHeight="1" x14ac:dyDescent="0.25">
      <c r="B28" s="48"/>
      <c r="D28" s="5"/>
      <c r="E28" s="5"/>
      <c r="F28" s="57"/>
      <c r="G28" s="57"/>
      <c r="H28" s="57"/>
      <c r="J28" s="67"/>
      <c r="K28" s="59"/>
      <c r="L28" s="35"/>
      <c r="M28" s="33"/>
      <c r="N28" s="33"/>
      <c r="O28" s="33"/>
      <c r="P28" s="33"/>
      <c r="Q28" s="33"/>
      <c r="R28" s="33"/>
      <c r="S28" s="33"/>
      <c r="T28" s="33"/>
      <c r="U28" s="33"/>
    </row>
    <row r="29" spans="2:21" ht="17.25" customHeight="1" x14ac:dyDescent="0.25">
      <c r="B29" s="48"/>
      <c r="D29" t="s">
        <v>251</v>
      </c>
      <c r="F29" s="197"/>
      <c r="G29" s="197"/>
      <c r="H29" s="197"/>
      <c r="I29" s="66"/>
      <c r="J29" s="140">
        <f>'Cashflow template'!N50</f>
        <v>0</v>
      </c>
      <c r="K29" s="59"/>
      <c r="L29" s="35"/>
      <c r="M29" s="34"/>
      <c r="N29" s="145"/>
      <c r="O29" s="33"/>
      <c r="P29" s="33"/>
      <c r="Q29" s="33"/>
      <c r="R29" s="33"/>
      <c r="S29" s="33"/>
      <c r="T29" s="33"/>
      <c r="U29" s="33"/>
    </row>
    <row r="30" spans="2:21" ht="6.75" customHeight="1" x14ac:dyDescent="0.25">
      <c r="B30" s="48"/>
      <c r="D30" s="5"/>
      <c r="E30" s="5"/>
      <c r="F30" s="57"/>
      <c r="G30" s="57"/>
      <c r="H30" s="57"/>
      <c r="J30" s="67"/>
      <c r="K30" s="59"/>
      <c r="L30" s="35"/>
      <c r="M30" s="33"/>
      <c r="N30" s="33"/>
      <c r="O30" s="33"/>
      <c r="P30" s="33"/>
      <c r="Q30" s="33"/>
      <c r="R30" s="33"/>
      <c r="S30" s="33"/>
      <c r="T30" s="33"/>
      <c r="U30" s="33"/>
    </row>
    <row r="31" spans="2:21" ht="17.25" customHeight="1" x14ac:dyDescent="0.25">
      <c r="B31" s="48"/>
      <c r="C31" s="5" t="s">
        <v>235</v>
      </c>
      <c r="E31" s="5"/>
      <c r="F31" s="196"/>
      <c r="G31" s="196"/>
      <c r="H31" s="196"/>
      <c r="J31" s="60">
        <f>Total_Gross_Profit-Direct_Costs</f>
        <v>0</v>
      </c>
      <c r="K31" s="59"/>
      <c r="L31" s="35"/>
      <c r="M31" s="33"/>
      <c r="N31" s="144"/>
      <c r="O31" s="33"/>
      <c r="P31" s="33"/>
      <c r="Q31" s="33"/>
      <c r="R31" s="33"/>
      <c r="S31" s="33"/>
      <c r="T31" s="33"/>
      <c r="U31" s="33"/>
    </row>
    <row r="32" spans="2:21" ht="6.75" customHeight="1" x14ac:dyDescent="0.25">
      <c r="B32" s="48"/>
      <c r="D32" s="5"/>
      <c r="E32" s="5"/>
      <c r="F32" s="57"/>
      <c r="G32" s="57"/>
      <c r="H32" s="57"/>
      <c r="J32" s="67"/>
      <c r="K32" s="59"/>
      <c r="L32" s="35"/>
      <c r="M32" s="33"/>
      <c r="N32" s="33"/>
      <c r="O32" s="33"/>
      <c r="P32" s="33"/>
      <c r="Q32" s="33"/>
      <c r="R32" s="33"/>
      <c r="S32" s="33"/>
      <c r="T32" s="33"/>
      <c r="U32" s="33"/>
    </row>
    <row r="33" spans="2:21" ht="17.25" customHeight="1" x14ac:dyDescent="0.25">
      <c r="B33" s="48"/>
      <c r="D33" t="s">
        <v>233</v>
      </c>
      <c r="F33" s="197"/>
      <c r="G33" s="197"/>
      <c r="H33" s="197"/>
      <c r="I33" s="66"/>
      <c r="J33" s="140">
        <f>'Cashflow template'!N146</f>
        <v>0</v>
      </c>
      <c r="K33" s="59"/>
      <c r="L33" s="35"/>
      <c r="M33" s="33"/>
      <c r="N33" s="144"/>
      <c r="O33" s="33"/>
      <c r="P33" s="33"/>
      <c r="Q33" s="33"/>
      <c r="R33" s="33"/>
      <c r="S33" s="33"/>
      <c r="T33" s="33"/>
      <c r="U33" s="33"/>
    </row>
    <row r="34" spans="2:21" ht="17.25" customHeight="1" x14ac:dyDescent="0.25">
      <c r="B34" s="48"/>
      <c r="D34" t="s">
        <v>250</v>
      </c>
      <c r="F34" s="197"/>
      <c r="G34" s="197"/>
      <c r="H34" s="197"/>
      <c r="I34" s="66"/>
      <c r="J34" s="140">
        <f>SUM('Cashflow template'!N157:N161)</f>
        <v>0</v>
      </c>
      <c r="K34" s="59"/>
      <c r="L34" s="35"/>
      <c r="M34" s="33"/>
      <c r="N34" s="144"/>
      <c r="O34" s="33"/>
      <c r="P34" s="33"/>
      <c r="Q34" s="33"/>
      <c r="R34" s="33"/>
      <c r="S34" s="33"/>
      <c r="T34" s="33"/>
      <c r="U34" s="33"/>
    </row>
    <row r="35" spans="2:21" ht="17.25" customHeight="1" x14ac:dyDescent="0.25">
      <c r="B35" s="48"/>
      <c r="D35" t="s">
        <v>249</v>
      </c>
      <c r="F35" s="197"/>
      <c r="G35" s="197"/>
      <c r="H35" s="197"/>
      <c r="I35" s="66"/>
      <c r="J35" s="140">
        <f>'Cashflow template'!N162</f>
        <v>0</v>
      </c>
      <c r="K35" s="59"/>
      <c r="L35" s="35"/>
      <c r="M35" s="34"/>
      <c r="N35" s="144"/>
      <c r="O35" s="33"/>
      <c r="P35" s="33"/>
      <c r="Q35" s="33"/>
      <c r="R35" s="33"/>
      <c r="S35" s="33"/>
      <c r="T35" s="33"/>
      <c r="U35" s="33"/>
    </row>
    <row r="36" spans="2:21" ht="17.25" customHeight="1" x14ac:dyDescent="0.25">
      <c r="B36" s="48"/>
      <c r="D36" t="s">
        <v>248</v>
      </c>
      <c r="F36" s="197"/>
      <c r="G36" s="197"/>
      <c r="H36" s="197"/>
      <c r="I36" s="66"/>
      <c r="J36" s="140">
        <f>'Balance Sheet '!H11</f>
        <v>0</v>
      </c>
      <c r="K36" s="59"/>
      <c r="L36" s="35"/>
      <c r="M36" s="34"/>
      <c r="N36" s="33"/>
      <c r="O36" s="33"/>
      <c r="P36" s="33"/>
      <c r="Q36" s="33"/>
      <c r="R36" s="33"/>
      <c r="S36" s="33"/>
      <c r="T36" s="33"/>
      <c r="U36" s="33"/>
    </row>
    <row r="37" spans="2:21" ht="17.25" customHeight="1" x14ac:dyDescent="0.25">
      <c r="B37" s="48"/>
      <c r="D37" t="s">
        <v>247</v>
      </c>
      <c r="F37" s="199"/>
      <c r="G37" s="199"/>
      <c r="H37" s="199"/>
      <c r="I37"/>
      <c r="J37" s="140">
        <f>-'Cashflow template'!N175</f>
        <v>0</v>
      </c>
      <c r="K37" s="44"/>
      <c r="M37" s="34"/>
      <c r="N37" s="144"/>
      <c r="O37" s="33"/>
      <c r="P37" s="33"/>
      <c r="Q37" s="33"/>
      <c r="R37" s="33"/>
      <c r="S37" s="33"/>
      <c r="T37" s="33"/>
      <c r="U37" s="33"/>
    </row>
    <row r="38" spans="2:21" ht="6.75" customHeight="1" x14ac:dyDescent="0.25">
      <c r="B38" s="48"/>
      <c r="D38" s="5"/>
      <c r="E38" s="5"/>
      <c r="F38" s="57"/>
      <c r="G38" s="57"/>
      <c r="H38" s="57"/>
      <c r="J38" s="67"/>
      <c r="K38" s="59"/>
      <c r="L38" s="35"/>
      <c r="M38" s="33"/>
      <c r="N38" s="33"/>
      <c r="O38" s="33"/>
      <c r="P38" s="33"/>
      <c r="Q38" s="33"/>
      <c r="R38" s="33"/>
      <c r="S38" s="33"/>
      <c r="T38" s="33"/>
      <c r="U38" s="33"/>
    </row>
    <row r="39" spans="2:21" ht="17.25" customHeight="1" x14ac:dyDescent="0.25">
      <c r="B39" s="48"/>
      <c r="C39" s="5" t="s">
        <v>246</v>
      </c>
      <c r="E39" s="5"/>
      <c r="F39" s="197" t="s">
        <v>245</v>
      </c>
      <c r="G39" s="197"/>
      <c r="H39" s="197"/>
      <c r="J39" s="60">
        <f>Gross_Margin-Overheads-Lease_Exp-Depreciation-Drawings</f>
        <v>0</v>
      </c>
      <c r="K39" s="44"/>
      <c r="M39" s="64"/>
      <c r="N39" s="144"/>
      <c r="O39" s="33"/>
      <c r="P39" s="33"/>
      <c r="Q39" s="33"/>
      <c r="R39" s="33"/>
      <c r="S39" s="33"/>
      <c r="T39" s="33"/>
      <c r="U39" s="33"/>
    </row>
    <row r="40" spans="2:21" ht="6.75" customHeight="1" x14ac:dyDescent="0.25">
      <c r="B40" s="48"/>
      <c r="F40" s="57"/>
      <c r="G40" s="57"/>
      <c r="H40" s="57"/>
      <c r="J40" s="61"/>
      <c r="K40" s="44"/>
      <c r="M40" s="64"/>
      <c r="N40" s="33"/>
      <c r="O40" s="33"/>
      <c r="P40" s="33"/>
      <c r="Q40" s="33"/>
      <c r="R40" s="33"/>
      <c r="S40" s="33"/>
      <c r="T40" s="33"/>
      <c r="U40" s="33"/>
    </row>
    <row r="41" spans="2:21" ht="17.25" customHeight="1" x14ac:dyDescent="0.25">
      <c r="B41" s="48"/>
      <c r="C41" s="5" t="s">
        <v>244</v>
      </c>
      <c r="E41" s="5"/>
      <c r="F41" s="199" t="s">
        <v>266</v>
      </c>
      <c r="G41" s="199"/>
      <c r="H41" s="199"/>
      <c r="I41"/>
      <c r="J41" s="60">
        <f>Operating_Profit-Interest+'Cashflow template'!N154</f>
        <v>0</v>
      </c>
      <c r="K41" s="44"/>
      <c r="M41" s="34"/>
      <c r="N41" s="144"/>
      <c r="O41" s="33"/>
      <c r="P41" s="33"/>
      <c r="Q41" s="33"/>
      <c r="R41" s="33"/>
      <c r="S41" s="33"/>
      <c r="T41" s="33"/>
      <c r="U41" s="33"/>
    </row>
    <row r="42" spans="2:21" ht="6.75" customHeight="1" x14ac:dyDescent="0.25">
      <c r="B42" s="48"/>
      <c r="F42" s="57"/>
      <c r="G42" s="57"/>
      <c r="H42" s="57"/>
      <c r="J42" s="61"/>
      <c r="K42" s="44"/>
      <c r="M42" s="64"/>
      <c r="N42" s="33"/>
      <c r="O42" s="33"/>
      <c r="P42" s="33"/>
      <c r="Q42" s="33"/>
      <c r="R42" s="33"/>
      <c r="S42" s="33"/>
      <c r="T42" s="33"/>
      <c r="U42" s="33"/>
    </row>
    <row r="43" spans="2:21" ht="17.25" customHeight="1" x14ac:dyDescent="0.25">
      <c r="B43" s="48"/>
      <c r="D43" t="s">
        <v>264</v>
      </c>
      <c r="F43" s="197"/>
      <c r="G43" s="197"/>
      <c r="H43" s="197"/>
      <c r="I43" s="66"/>
      <c r="J43" s="140">
        <f>'Cashflow template'!N183</f>
        <v>0</v>
      </c>
      <c r="K43" s="44"/>
      <c r="M43" s="64"/>
      <c r="N43" s="33"/>
      <c r="O43" s="33"/>
      <c r="P43" s="33"/>
      <c r="Q43" s="33"/>
      <c r="R43" s="33"/>
      <c r="S43" s="33"/>
      <c r="T43" s="33"/>
      <c r="U43" s="33"/>
    </row>
    <row r="44" spans="2:21" ht="17.25" customHeight="1" x14ac:dyDescent="0.25">
      <c r="B44" s="48"/>
      <c r="D44" t="s">
        <v>265</v>
      </c>
      <c r="F44" s="197"/>
      <c r="G44" s="197"/>
      <c r="H44" s="197"/>
      <c r="I44" s="66"/>
      <c r="J44" s="140">
        <f>'Cashflow template'!N188</f>
        <v>0</v>
      </c>
      <c r="K44" s="44"/>
      <c r="M44" s="64"/>
      <c r="N44" s="33"/>
      <c r="O44" s="33"/>
      <c r="P44" s="33"/>
      <c r="Q44" s="33"/>
      <c r="R44" s="33"/>
      <c r="S44" s="33"/>
      <c r="T44" s="33"/>
      <c r="U44" s="33"/>
    </row>
    <row r="45" spans="2:21" ht="17.25" customHeight="1" x14ac:dyDescent="0.25">
      <c r="B45" s="48"/>
      <c r="D45" t="s">
        <v>243</v>
      </c>
      <c r="F45" s="199" t="s">
        <v>242</v>
      </c>
      <c r="G45" s="199"/>
      <c r="H45" s="199"/>
      <c r="I45"/>
      <c r="J45" s="63">
        <f>Capital_In-Capital_Out</f>
        <v>0</v>
      </c>
      <c r="K45" s="44"/>
      <c r="M45" s="34"/>
      <c r="N45" s="33"/>
      <c r="O45" s="33"/>
      <c r="P45" s="33"/>
      <c r="Q45" s="33"/>
      <c r="R45" s="33"/>
      <c r="S45" s="33"/>
      <c r="T45" s="33"/>
      <c r="U45" s="33"/>
    </row>
    <row r="46" spans="2:21" ht="6.75" customHeight="1" x14ac:dyDescent="0.25">
      <c r="B46" s="48"/>
      <c r="D46" s="5"/>
      <c r="F46" s="62"/>
      <c r="G46" s="57"/>
      <c r="H46" s="57"/>
      <c r="J46" s="61"/>
      <c r="K46" s="59"/>
      <c r="L46" s="35"/>
      <c r="M46" s="34"/>
      <c r="N46" s="33"/>
      <c r="O46" s="33"/>
      <c r="P46" s="33"/>
      <c r="Q46" s="33"/>
      <c r="R46" s="33"/>
      <c r="S46" s="33"/>
      <c r="T46" s="33"/>
      <c r="U46" s="33"/>
    </row>
    <row r="47" spans="2:21" ht="17.25" customHeight="1" x14ac:dyDescent="0.25">
      <c r="B47" s="48"/>
      <c r="C47" s="5" t="s">
        <v>241</v>
      </c>
      <c r="F47" s="197"/>
      <c r="G47" s="197"/>
      <c r="H47" s="197"/>
      <c r="J47" s="60">
        <f>Net_Profit+Capital_In-Capital_Out+Depreciation-Inventory_Change</f>
        <v>0</v>
      </c>
      <c r="K47" s="59"/>
      <c r="L47" s="35"/>
      <c r="M47" s="34"/>
      <c r="N47" s="33"/>
      <c r="O47" s="33"/>
      <c r="P47" s="33"/>
      <c r="Q47" s="33"/>
      <c r="R47" s="33"/>
      <c r="S47" s="33"/>
      <c r="T47" s="33"/>
      <c r="U47" s="33"/>
    </row>
    <row r="48" spans="2:21" ht="6.75" customHeight="1" x14ac:dyDescent="0.25">
      <c r="B48" s="43"/>
      <c r="C48" s="42"/>
      <c r="D48" s="41"/>
      <c r="E48" s="41"/>
      <c r="F48" s="41"/>
      <c r="G48" s="40"/>
      <c r="H48" s="39"/>
      <c r="I48" s="38"/>
      <c r="J48" s="37"/>
      <c r="K48" s="36"/>
      <c r="L48" s="35"/>
      <c r="M48" s="33"/>
      <c r="N48" s="33"/>
      <c r="O48" s="33"/>
      <c r="P48" s="33"/>
      <c r="Q48" s="33"/>
      <c r="R48" s="33"/>
      <c r="S48" s="33"/>
      <c r="T48" s="33"/>
      <c r="U48" s="33"/>
    </row>
    <row r="49" spans="2:21" ht="17.25" customHeight="1" x14ac:dyDescent="0.25">
      <c r="G49" s="58"/>
      <c r="H49" s="57"/>
      <c r="J49" s="35"/>
      <c r="K49" s="35"/>
      <c r="L49" s="35"/>
      <c r="M49" s="34"/>
      <c r="N49" s="33"/>
      <c r="O49" s="33"/>
      <c r="P49" s="33"/>
      <c r="Q49" s="33"/>
      <c r="R49" s="33"/>
      <c r="S49" s="33"/>
      <c r="T49" s="33"/>
      <c r="U49" s="33"/>
    </row>
    <row r="50" spans="2:21" ht="17.25" customHeight="1" x14ac:dyDescent="0.25">
      <c r="B50" s="56"/>
      <c r="C50" s="55" t="s">
        <v>240</v>
      </c>
      <c r="D50" s="55"/>
      <c r="E50" s="55"/>
      <c r="F50" s="55"/>
      <c r="G50" s="55"/>
      <c r="H50" s="54"/>
      <c r="I50" s="54"/>
      <c r="J50" s="53"/>
      <c r="K50" s="52"/>
      <c r="M50" s="33"/>
      <c r="N50" s="33"/>
      <c r="O50" s="33"/>
      <c r="P50" s="33"/>
      <c r="Q50" s="33"/>
      <c r="R50" s="33"/>
      <c r="S50" s="33"/>
      <c r="T50" s="33"/>
      <c r="U50" s="33"/>
    </row>
    <row r="51" spans="2:21" ht="17.25" customHeight="1" x14ac:dyDescent="0.25">
      <c r="B51" s="48"/>
      <c r="F51"/>
      <c r="G51"/>
      <c r="I51" s="47" t="s">
        <v>239</v>
      </c>
      <c r="J51" s="51" t="s">
        <v>238</v>
      </c>
      <c r="K51" s="44"/>
      <c r="M51" s="34"/>
      <c r="N51" s="33"/>
      <c r="O51" s="33"/>
      <c r="P51" s="33"/>
      <c r="Q51" s="33"/>
      <c r="R51" s="33"/>
      <c r="S51" s="33"/>
      <c r="T51" s="33"/>
      <c r="U51" s="33"/>
    </row>
    <row r="52" spans="2:21" ht="17.25" customHeight="1" x14ac:dyDescent="0.25">
      <c r="B52" s="48"/>
      <c r="D52" s="50" t="s">
        <v>237</v>
      </c>
      <c r="F52" s="198"/>
      <c r="G52" s="198"/>
      <c r="H52" s="47" t="s">
        <v>234</v>
      </c>
      <c r="I52" s="49">
        <v>0.05</v>
      </c>
      <c r="J52" s="45" t="e">
        <f>Operating_Profit/Total_Assets</f>
        <v>#DIV/0!</v>
      </c>
      <c r="K52" s="44"/>
      <c r="M52" s="34"/>
      <c r="N52" s="142"/>
      <c r="O52" s="33"/>
      <c r="P52" s="33"/>
      <c r="Q52" s="33"/>
      <c r="R52" s="33"/>
      <c r="S52" s="33"/>
      <c r="T52" s="33"/>
      <c r="U52" s="33"/>
    </row>
    <row r="53" spans="2:21" ht="17.25" customHeight="1" x14ac:dyDescent="0.25">
      <c r="B53" s="48"/>
      <c r="D53" s="31" t="s">
        <v>236</v>
      </c>
      <c r="F53" s="198"/>
      <c r="G53" s="198"/>
      <c r="H53" s="47" t="s">
        <v>234</v>
      </c>
      <c r="I53" s="46">
        <v>0.15</v>
      </c>
      <c r="J53" s="45" t="e">
        <f>Total_Gross_Profit/Total_Assets</f>
        <v>#DIV/0!</v>
      </c>
      <c r="K53" s="44"/>
      <c r="M53" s="34"/>
      <c r="N53" s="142"/>
      <c r="O53" s="33"/>
      <c r="P53" s="33"/>
      <c r="Q53" s="33"/>
      <c r="R53" s="33"/>
      <c r="S53" s="33"/>
      <c r="T53" s="33"/>
      <c r="U53" s="33"/>
    </row>
    <row r="54" spans="2:21" ht="17.25" customHeight="1" x14ac:dyDescent="0.25">
      <c r="B54" s="48"/>
      <c r="D54" s="31" t="s">
        <v>235</v>
      </c>
      <c r="F54" s="198"/>
      <c r="G54" s="198"/>
      <c r="H54" s="47" t="s">
        <v>234</v>
      </c>
      <c r="I54" s="46">
        <v>0.65</v>
      </c>
      <c r="J54" s="45" t="e">
        <f>Gross_Margin/Total_Gross_Profit</f>
        <v>#DIV/0!</v>
      </c>
      <c r="K54" s="44"/>
      <c r="M54" s="34"/>
      <c r="N54" s="142"/>
      <c r="O54" s="33"/>
      <c r="P54" s="33"/>
      <c r="Q54" s="33"/>
      <c r="R54" s="33"/>
      <c r="S54" s="33"/>
      <c r="T54" s="33"/>
      <c r="U54" s="33"/>
    </row>
    <row r="55" spans="2:21" ht="17.25" customHeight="1" x14ac:dyDescent="0.25">
      <c r="B55" s="48"/>
      <c r="D55" s="31" t="s">
        <v>233</v>
      </c>
      <c r="F55" s="197" t="s">
        <v>232</v>
      </c>
      <c r="G55" s="197"/>
      <c r="H55" s="47" t="s">
        <v>231</v>
      </c>
      <c r="I55" s="46">
        <v>0.35</v>
      </c>
      <c r="J55" s="45" t="e">
        <f>(Overheads+Drawings)/Total_Gross_Profit</f>
        <v>#DIV/0!</v>
      </c>
      <c r="K55" s="44"/>
      <c r="M55" s="34"/>
      <c r="N55" s="142"/>
      <c r="O55" s="33"/>
      <c r="P55" s="33"/>
      <c r="Q55" s="33"/>
      <c r="R55" s="33"/>
      <c r="S55" s="33"/>
      <c r="T55" s="33"/>
      <c r="U55" s="33"/>
    </row>
    <row r="56" spans="2:21" ht="17.25" customHeight="1" x14ac:dyDescent="0.25">
      <c r="B56" s="48"/>
      <c r="D56" s="31" t="s">
        <v>280</v>
      </c>
      <c r="F56" s="166"/>
      <c r="G56" s="166"/>
      <c r="H56" s="47" t="s">
        <v>234</v>
      </c>
      <c r="I56" s="46">
        <v>0.35</v>
      </c>
      <c r="J56" s="45" t="e">
        <f>(Operating_Profit)/Total_Gross_Profit</f>
        <v>#DIV/0!</v>
      </c>
      <c r="K56" s="44"/>
      <c r="M56" s="34"/>
      <c r="N56" s="142"/>
      <c r="O56" s="33"/>
      <c r="P56" s="33"/>
      <c r="Q56" s="33"/>
      <c r="R56" s="33"/>
      <c r="S56" s="33"/>
      <c r="T56" s="33"/>
      <c r="U56" s="33"/>
    </row>
    <row r="57" spans="2:21" ht="17.25" customHeight="1" x14ac:dyDescent="0.25">
      <c r="B57" s="48"/>
      <c r="D57" s="31" t="s">
        <v>279</v>
      </c>
      <c r="F57" s="198"/>
      <c r="G57" s="198"/>
      <c r="H57" s="47" t="s">
        <v>231</v>
      </c>
      <c r="I57" s="46">
        <v>0.15</v>
      </c>
      <c r="J57" s="45" t="e">
        <f>(Interest+Lease_Exp)/Total_Gross_Profit</f>
        <v>#DIV/0!</v>
      </c>
      <c r="K57" s="44"/>
      <c r="M57" s="34"/>
      <c r="N57" s="142"/>
      <c r="O57" s="33"/>
      <c r="P57" s="33"/>
      <c r="Q57" s="33"/>
      <c r="R57" s="33"/>
      <c r="S57" s="33"/>
      <c r="T57" s="33"/>
      <c r="U57" s="33"/>
    </row>
    <row r="58" spans="2:21" ht="17.25" customHeight="1" x14ac:dyDescent="0.25">
      <c r="B58" s="48"/>
      <c r="D58" s="31" t="s">
        <v>281</v>
      </c>
      <c r="F58" s="167"/>
      <c r="G58" s="167"/>
      <c r="H58" s="47" t="s">
        <v>234</v>
      </c>
      <c r="I58" s="46">
        <v>0.15</v>
      </c>
      <c r="J58" s="45" t="e">
        <f>(Net_Profit)/Total_Gross_Profit</f>
        <v>#DIV/0!</v>
      </c>
      <c r="K58" s="44"/>
      <c r="M58" s="34"/>
      <c r="N58" s="142"/>
      <c r="O58" s="33"/>
      <c r="P58" s="33"/>
      <c r="Q58" s="33"/>
      <c r="R58" s="33"/>
      <c r="S58" s="33"/>
      <c r="T58" s="33"/>
      <c r="U58" s="33"/>
    </row>
    <row r="59" spans="2:21" ht="6.75" customHeight="1" x14ac:dyDescent="0.25">
      <c r="B59" s="43"/>
      <c r="C59" s="42"/>
      <c r="D59" s="41"/>
      <c r="E59" s="41"/>
      <c r="F59" s="41"/>
      <c r="G59" s="40"/>
      <c r="H59" s="39"/>
      <c r="I59" s="38"/>
      <c r="J59" s="37"/>
      <c r="K59" s="36"/>
      <c r="L59" s="35"/>
      <c r="M59" s="33"/>
      <c r="N59" s="33"/>
      <c r="O59" s="33"/>
      <c r="P59" s="33"/>
      <c r="Q59" s="33"/>
      <c r="R59" s="33"/>
      <c r="S59" s="33"/>
      <c r="T59" s="33"/>
      <c r="U59" s="33"/>
    </row>
    <row r="60" spans="2:21" ht="17.25" customHeight="1" x14ac:dyDescent="0.25">
      <c r="M60" s="34"/>
      <c r="N60" s="33"/>
      <c r="O60" s="33"/>
      <c r="P60" s="33"/>
      <c r="Q60" s="33"/>
      <c r="R60" s="33"/>
      <c r="S60" s="33"/>
      <c r="T60" s="33"/>
      <c r="U60" s="33"/>
    </row>
  </sheetData>
  <sheetProtection selectLockedCells="1"/>
  <mergeCells count="27">
    <mergeCell ref="F55:G55"/>
    <mergeCell ref="F57:G57"/>
    <mergeCell ref="F47:H47"/>
    <mergeCell ref="F52:G52"/>
    <mergeCell ref="F35:H35"/>
    <mergeCell ref="F36:H36"/>
    <mergeCell ref="F37:H37"/>
    <mergeCell ref="F53:G53"/>
    <mergeCell ref="F54:G54"/>
    <mergeCell ref="F41:H41"/>
    <mergeCell ref="F43:H43"/>
    <mergeCell ref="F44:H44"/>
    <mergeCell ref="F45:H45"/>
    <mergeCell ref="F39:H39"/>
    <mergeCell ref="I9:J9"/>
    <mergeCell ref="F31:H31"/>
    <mergeCell ref="F33:H33"/>
    <mergeCell ref="F34:H34"/>
    <mergeCell ref="F17:H17"/>
    <mergeCell ref="F24:H24"/>
    <mergeCell ref="F13:H13"/>
    <mergeCell ref="F15:H15"/>
    <mergeCell ref="F19:H19"/>
    <mergeCell ref="F14:H14"/>
    <mergeCell ref="F25:H25"/>
    <mergeCell ref="F27:H27"/>
    <mergeCell ref="F29:H29"/>
  </mergeCells>
  <conditionalFormatting sqref="I52:J52">
    <cfRule type="cellIs" dxfId="24" priority="23" stopIfTrue="1" operator="equal">
      <formula>$I$52</formula>
    </cfRule>
    <cfRule type="cellIs" dxfId="23" priority="24" stopIfTrue="1" operator="lessThan">
      <formula>$I$52</formula>
    </cfRule>
    <cfRule type="cellIs" dxfId="22" priority="25" stopIfTrue="1" operator="greaterThan">
      <formula>$I$52</formula>
    </cfRule>
  </conditionalFormatting>
  <conditionalFormatting sqref="I53:J53">
    <cfRule type="cellIs" dxfId="21" priority="20" stopIfTrue="1" operator="equal">
      <formula>$I$53</formula>
    </cfRule>
    <cfRule type="cellIs" dxfId="20" priority="21" stopIfTrue="1" operator="lessThan">
      <formula>$I$53</formula>
    </cfRule>
    <cfRule type="cellIs" dxfId="19" priority="22" stopIfTrue="1" operator="greaterThan">
      <formula>$I$53</formula>
    </cfRule>
  </conditionalFormatting>
  <conditionalFormatting sqref="I54:J54">
    <cfRule type="cellIs" dxfId="18" priority="17" stopIfTrue="1" operator="equal">
      <formula>$I$54</formula>
    </cfRule>
    <cfRule type="cellIs" dxfId="17" priority="18" stopIfTrue="1" operator="lessThan">
      <formula>$I$54</formula>
    </cfRule>
    <cfRule type="cellIs" dxfId="16" priority="19" stopIfTrue="1" operator="greaterThan">
      <formula>$I$54</formula>
    </cfRule>
  </conditionalFormatting>
  <conditionalFormatting sqref="I55:J55">
    <cfRule type="cellIs" dxfId="15" priority="14" stopIfTrue="1" operator="equal">
      <formula>$I$56</formula>
    </cfRule>
    <cfRule type="cellIs" dxfId="14" priority="15" stopIfTrue="1" operator="lessThan">
      <formula>$I$56</formula>
    </cfRule>
    <cfRule type="cellIs" dxfId="13" priority="16" stopIfTrue="1" operator="greaterThan">
      <formula>$I$56</formula>
    </cfRule>
  </conditionalFormatting>
  <conditionalFormatting sqref="I57:J57">
    <cfRule type="cellIs" dxfId="12" priority="12" stopIfTrue="1" operator="lessThan">
      <formula>$I$57</formula>
    </cfRule>
    <cfRule type="cellIs" dxfId="11" priority="13" stopIfTrue="1" operator="greaterThan">
      <formula>$I$57</formula>
    </cfRule>
  </conditionalFormatting>
  <conditionalFormatting sqref="J58">
    <cfRule type="cellIs" dxfId="10" priority="9" stopIfTrue="1" operator="equal">
      <formula>$I$58</formula>
    </cfRule>
    <cfRule type="cellIs" dxfId="9" priority="10" stopIfTrue="1" operator="lessThan">
      <formula>$I$58</formula>
    </cfRule>
    <cfRule type="cellIs" dxfId="8" priority="11" stopIfTrue="1" operator="greaterThan">
      <formula>$I$58</formula>
    </cfRule>
  </conditionalFormatting>
  <conditionalFormatting sqref="I56">
    <cfRule type="cellIs" dxfId="7" priority="6" stopIfTrue="1" operator="equal">
      <formula>$I$55</formula>
    </cfRule>
    <cfRule type="cellIs" dxfId="6" priority="7" stopIfTrue="1" operator="greaterThan">
      <formula>$I$55</formula>
    </cfRule>
    <cfRule type="cellIs" dxfId="5" priority="8" stopIfTrue="1" operator="lessThan">
      <formula>$I$55</formula>
    </cfRule>
  </conditionalFormatting>
  <conditionalFormatting sqref="I58">
    <cfRule type="cellIs" dxfId="4" priority="4" stopIfTrue="1" operator="lessThan">
      <formula>$I$57</formula>
    </cfRule>
    <cfRule type="cellIs" dxfId="3" priority="5" stopIfTrue="1" operator="greaterThan">
      <formula>$I$57</formula>
    </cfRule>
  </conditionalFormatting>
  <conditionalFormatting sqref="J56">
    <cfRule type="cellIs" dxfId="2" priority="1" stopIfTrue="1" operator="equal">
      <formula>$I$56</formula>
    </cfRule>
    <cfRule type="cellIs" dxfId="1" priority="2" stopIfTrue="1" operator="lessThan">
      <formula>$I$56</formula>
    </cfRule>
    <cfRule type="cellIs" dxfId="0" priority="3" stopIfTrue="1" operator="greaterThan">
      <formula>$I$56</formula>
    </cfRule>
  </conditionalFormatting>
  <pageMargins left="0.47244094488188981" right="0.39370078740157483" top="0.31496062992125984" bottom="0.47244094488188981" header="0.23622047244094491" footer="0.19685039370078741"/>
  <pageSetup paperSize="9" scale="99" orientation="portrait" r:id="rId1"/>
  <headerFooter>
    <oddFooter>&amp;L&amp;9 © 2010 PrincipleFocus (Aust) Pty Ltd&amp;R&amp;9&amp;F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31</vt:i4>
      </vt:variant>
    </vt:vector>
  </HeadingPairs>
  <TitlesOfParts>
    <vt:vector size="37" baseType="lpstr">
      <vt:lpstr>Instructions</vt:lpstr>
      <vt:lpstr>Cashflow template</vt:lpstr>
      <vt:lpstr>Lstk &amp; Crop Schedule</vt:lpstr>
      <vt:lpstr>P&amp;L</vt:lpstr>
      <vt:lpstr>Balance Sheet </vt:lpstr>
      <vt:lpstr>KPI Analysis</vt:lpstr>
      <vt:lpstr>Capital_In</vt:lpstr>
      <vt:lpstr>Capital_Out</vt:lpstr>
      <vt:lpstr>Cash_Income</vt:lpstr>
      <vt:lpstr>Closing_other_Assets</vt:lpstr>
      <vt:lpstr>Closing_Plant</vt:lpstr>
      <vt:lpstr>ClosingLandValue</vt:lpstr>
      <vt:lpstr>Depreciation</vt:lpstr>
      <vt:lpstr>Difference</vt:lpstr>
      <vt:lpstr>Direct_Costs</vt:lpstr>
      <vt:lpstr>Drawings</vt:lpstr>
      <vt:lpstr>Equity</vt:lpstr>
      <vt:lpstr>Gross_Margin</vt:lpstr>
      <vt:lpstr>Interest</vt:lpstr>
      <vt:lpstr>Inventory_Change</vt:lpstr>
      <vt:lpstr>LandPurchases</vt:lpstr>
      <vt:lpstr>LandSales</vt:lpstr>
      <vt:lpstr>Lease_Exp</vt:lpstr>
      <vt:lpstr>Lease_Value</vt:lpstr>
      <vt:lpstr>Net_Cashflow</vt:lpstr>
      <vt:lpstr>Net_Profit</vt:lpstr>
      <vt:lpstr>Net_Worth</vt:lpstr>
      <vt:lpstr>OpeningLandValue</vt:lpstr>
      <vt:lpstr>Operating_Profit</vt:lpstr>
      <vt:lpstr>Overheads</vt:lpstr>
      <vt:lpstr>'KPI Analysis'!Print_Area</vt:lpstr>
      <vt:lpstr>Total_Assets</vt:lpstr>
      <vt:lpstr>Total_Closing_Farm_Assets</vt:lpstr>
      <vt:lpstr>Total_Closing_Inventory</vt:lpstr>
      <vt:lpstr>Total_Gross_Profit</vt:lpstr>
      <vt:lpstr>Total_Liabilities</vt:lpstr>
      <vt:lpstr>TotalOpeningFarmAssets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Timothy Mark Flynn</cp:lastModifiedBy>
  <cp:lastPrinted>2020-01-31T04:38:26Z</cp:lastPrinted>
  <dcterms:created xsi:type="dcterms:W3CDTF">2019-12-16T23:13:37Z</dcterms:created>
  <dcterms:modified xsi:type="dcterms:W3CDTF">2020-03-20T03:31:50Z</dcterms:modified>
</cp:coreProperties>
</file>